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0" yWindow="0" windowWidth="28800" windowHeight="11835" tabRatio="676" firstSheet="1" activeTab="5"/>
  </bookViews>
  <sheets>
    <sheet name="Порядок расчета " sheetId="7" r:id="rId1"/>
    <sheet name="1.Расчет створок ЛОНДОН" sheetId="1" r:id="rId2"/>
    <sheet name="2.Расчет остекления " sheetId="8" r:id="rId3"/>
    <sheet name="3.Расчет комплектующих" sheetId="3" r:id="rId4"/>
    <sheet name="Модели ЛОНДОН" sheetId="2" r:id="rId5"/>
    <sheet name="4.Итоговый расчет " sheetId="9" r:id="rId6"/>
  </sheets>
  <calcPr calcId="152511"/>
</workbook>
</file>

<file path=xl/calcChain.xml><?xml version="1.0" encoding="utf-8"?>
<calcChain xmlns="http://schemas.openxmlformats.org/spreadsheetml/2006/main">
  <c r="G16" i="8" l="1"/>
  <c r="F21" i="1"/>
  <c r="G17" i="8" l="1"/>
  <c r="G18" i="8"/>
  <c r="G19" i="8"/>
  <c r="G20" i="8"/>
  <c r="G21" i="8"/>
  <c r="G22" i="8"/>
  <c r="G23" i="8"/>
  <c r="G24" i="8"/>
  <c r="G25" i="8"/>
  <c r="G26" i="8"/>
  <c r="G27" i="8"/>
  <c r="H24" i="9"/>
  <c r="H23" i="9"/>
  <c r="H22" i="9"/>
  <c r="H10" i="9" l="1"/>
  <c r="H9" i="9"/>
  <c r="H19" i="9"/>
  <c r="H18" i="9"/>
  <c r="H17" i="9"/>
  <c r="H16" i="9"/>
  <c r="H15" i="9"/>
  <c r="H14" i="9"/>
  <c r="H13" i="9"/>
  <c r="H12" i="9"/>
  <c r="F53" i="1"/>
  <c r="F52" i="1"/>
  <c r="F49" i="1"/>
  <c r="F45" i="1"/>
  <c r="F41" i="1"/>
  <c r="F40" i="1"/>
  <c r="H40" i="1" s="1"/>
  <c r="F33" i="1"/>
  <c r="F25" i="1"/>
  <c r="F24" i="1"/>
  <c r="F20" i="1"/>
  <c r="F29" i="1"/>
  <c r="F48" i="1"/>
  <c r="F44" i="1"/>
  <c r="F37" i="1"/>
  <c r="F36" i="1"/>
  <c r="F28" i="1"/>
  <c r="F32" i="1"/>
  <c r="H32" i="1" s="1"/>
  <c r="I27" i="8"/>
  <c r="I26" i="8"/>
  <c r="I25" i="8"/>
  <c r="I24" i="8"/>
  <c r="I23" i="8"/>
  <c r="I22" i="8"/>
  <c r="I21" i="8"/>
  <c r="I20" i="8"/>
  <c r="I19" i="8"/>
  <c r="I18" i="8"/>
  <c r="I17" i="8"/>
  <c r="I16" i="8"/>
  <c r="H26" i="9" l="1"/>
  <c r="H48" i="1"/>
  <c r="J49" i="1" s="1"/>
  <c r="L49" i="1" s="1"/>
  <c r="H24" i="1"/>
  <c r="J26" i="1" s="1"/>
  <c r="L26" i="1" s="1"/>
  <c r="J33" i="1"/>
  <c r="L33" i="1" s="1"/>
  <c r="J32" i="1"/>
  <c r="L32" i="1" s="1"/>
  <c r="J34" i="1"/>
  <c r="L34" i="1" s="1"/>
  <c r="J40" i="1"/>
  <c r="L40" i="1" s="1"/>
  <c r="H28" i="1"/>
  <c r="J29" i="1" s="1"/>
  <c r="L29" i="1" s="1"/>
  <c r="J42" i="1"/>
  <c r="L42" i="1" s="1"/>
  <c r="H44" i="1"/>
  <c r="J46" i="1" s="1"/>
  <c r="L46" i="1" s="1"/>
  <c r="J41" i="1"/>
  <c r="L41" i="1" s="1"/>
  <c r="J54" i="1"/>
  <c r="L54" i="1" s="1"/>
  <c r="H52" i="1"/>
  <c r="J52" i="1" s="1"/>
  <c r="L52" i="1" s="1"/>
  <c r="H36" i="1"/>
  <c r="J36" i="1" s="1"/>
  <c r="L36" i="1" s="1"/>
  <c r="H20" i="1"/>
  <c r="J21" i="1" s="1"/>
  <c r="L21" i="1" s="1"/>
  <c r="J45" i="1" l="1"/>
  <c r="L45" i="1" s="1"/>
  <c r="J20" i="1"/>
  <c r="L20" i="1" s="1"/>
  <c r="J24" i="1"/>
  <c r="L24" i="1" s="1"/>
  <c r="J25" i="1"/>
  <c r="L25" i="1" s="1"/>
  <c r="J50" i="1"/>
  <c r="L50" i="1" s="1"/>
  <c r="J28" i="1"/>
  <c r="L28" i="1" s="1"/>
  <c r="J48" i="1"/>
  <c r="L48" i="1" s="1"/>
  <c r="J30" i="1"/>
  <c r="L30" i="1" s="1"/>
  <c r="J22" i="1"/>
  <c r="L22" i="1" s="1"/>
  <c r="J38" i="1"/>
  <c r="L38" i="1" s="1"/>
  <c r="J44" i="1"/>
  <c r="L44" i="1" s="1"/>
  <c r="J37" i="1"/>
  <c r="L37" i="1" s="1"/>
  <c r="J53" i="1"/>
  <c r="L53" i="1" s="1"/>
</calcChain>
</file>

<file path=xl/sharedStrings.xml><?xml version="1.0" encoding="utf-8"?>
<sst xmlns="http://schemas.openxmlformats.org/spreadsheetml/2006/main" count="244" uniqueCount="144">
  <si>
    <t>Двухкаскадная</t>
  </si>
  <si>
    <t xml:space="preserve">Вариант открытия </t>
  </si>
  <si>
    <t>Духкаскадная Спарка</t>
  </si>
  <si>
    <t>Трекаскадная №1</t>
  </si>
  <si>
    <t>Трехкаскажная №2</t>
  </si>
  <si>
    <t>ширина  проема</t>
  </si>
  <si>
    <t>высота проема</t>
  </si>
  <si>
    <t xml:space="preserve">ширина створки </t>
  </si>
  <si>
    <t xml:space="preserve">высота створки </t>
  </si>
  <si>
    <t>стоимость шпон</t>
  </si>
  <si>
    <t xml:space="preserve">стоимость эмаль </t>
  </si>
  <si>
    <t>стоимость  шпон</t>
  </si>
  <si>
    <t>Ширина проема</t>
  </si>
  <si>
    <t>Высота проема</t>
  </si>
  <si>
    <t xml:space="preserve">площадь 1  створки </t>
  </si>
  <si>
    <t>м2</t>
  </si>
  <si>
    <t>руб</t>
  </si>
  <si>
    <t>мм</t>
  </si>
  <si>
    <t>стоимость  эко</t>
  </si>
  <si>
    <t xml:space="preserve">стоимость  эмаль </t>
  </si>
  <si>
    <t xml:space="preserve">площадь 1 створки </t>
  </si>
  <si>
    <t>ширина створки</t>
  </si>
  <si>
    <t>Двухкаскадная (при глубине проема больше 100 мм</t>
  </si>
  <si>
    <t>Ширина проёма</t>
  </si>
  <si>
    <t>стоимость  эмаль</t>
  </si>
  <si>
    <t>высота  створки</t>
  </si>
  <si>
    <t xml:space="preserve">Высота створки </t>
  </si>
  <si>
    <t xml:space="preserve">Система Купе,одностворчатая ,без обрамления </t>
  </si>
  <si>
    <t>Система Купе,Двухстворчатая ,без обрамления</t>
  </si>
  <si>
    <t>Система Купе,Двухстворчатая ,с обрамлением</t>
  </si>
  <si>
    <t>Система Купе,одностворчатая ,с обрамлением</t>
  </si>
  <si>
    <t xml:space="preserve">стоимость 1 створки </t>
  </si>
  <si>
    <t>Стекла: AGS белое, AGS черное, AGS бронза, AGS серебро, AGS красная медь</t>
  </si>
  <si>
    <t>Алмазная гравировка «Решетка»</t>
  </si>
  <si>
    <t>Фоновое стекло Оптивайт</t>
  </si>
  <si>
    <t xml:space="preserve">стоимость всех  створок </t>
  </si>
  <si>
    <t>Конфигурации створок ЛОНДОН</t>
  </si>
  <si>
    <t>Цена не зависит от конфигурации и  чередования филенка/стекло.Цена зависит только от размерности (в м2),типа покрытия ,и остекления</t>
  </si>
  <si>
    <t>Типы покрытий:</t>
  </si>
  <si>
    <t>*Стоимость створки  не зависит от Модели (см.вкладку Модели ).Стекла и филенки могут чередоваться в любом порядке,стоимость от этого не изменяется</t>
  </si>
  <si>
    <t>Ширина обвязки 85 мм.Толшина створки 45 мм.Шаг изготовления -10 мм</t>
  </si>
  <si>
    <t>Экошпон /Нанотэкс  ( до высоты створок 2700,до ширины створок 1200 мм ):</t>
  </si>
  <si>
    <t>Шпон Файн-Лайн ,( до высоты створок 2300,до ширины створок 1200 мм  ):</t>
  </si>
  <si>
    <t>Шпон Натуральный ( до высоты створок 2700,до ширины створок 1200 мм  ):</t>
  </si>
  <si>
    <t>Эмаль ( до высоты створок 2700,до ширины створок 1200 мм )</t>
  </si>
  <si>
    <t>Наименование</t>
  </si>
  <si>
    <t>Монтажный доборный брус  96</t>
  </si>
  <si>
    <t>шт</t>
  </si>
  <si>
    <t>Монтажный доборный брус  140</t>
  </si>
  <si>
    <t xml:space="preserve">Алюминиевая направляющая Morelli </t>
  </si>
  <si>
    <t>2 метра</t>
  </si>
  <si>
    <t>3 метра</t>
  </si>
  <si>
    <t xml:space="preserve">Алюминиевый декоративный профиль (2,1 мм) </t>
  </si>
  <si>
    <t>Ролики Morelli</t>
  </si>
  <si>
    <t>к/т</t>
  </si>
  <si>
    <t>Пакетный нож с флажком</t>
  </si>
  <si>
    <t>Флажок пластмассовый</t>
  </si>
  <si>
    <t>к-т</t>
  </si>
  <si>
    <t>Щеточный уплотнитель</t>
  </si>
  <si>
    <t>п/м</t>
  </si>
  <si>
    <t>*Использование шпона Файн -лайн (Венге,темный венге,беленый дуб,Вишня,Серый Дуб )для створок свыше 2300 -недопустимо!</t>
  </si>
  <si>
    <t>*Максимальная высота створок -2700 мм .Максимальная ширина стоворок -1200 мм (Если необходимы размеры больше-уточните у менеджера)</t>
  </si>
  <si>
    <t>*Ширина обвязки 85 мм.Толщина створки 44 мм</t>
  </si>
  <si>
    <t>Порядок расчета перегородок</t>
  </si>
  <si>
    <t>Расчет перегородок Лондон</t>
  </si>
  <si>
    <t xml:space="preserve"> Сатинат бронза,бронза прозрачное</t>
  </si>
  <si>
    <t>Зеркало, Зеркало - Бронза, Зеркало матовое без отражения, Зеркало - Бронза матовое без отражения, Зеркало Графит,Зеркало "НИТА", Зеркало - Бронза "НИТА"</t>
  </si>
  <si>
    <t>Триплекс (Матовый,Прозрачный,Триплекс Бронза матовый,Черный )</t>
  </si>
  <si>
    <t>Вид стекла  (рисунка)</t>
  </si>
  <si>
    <t>Стоимость остекления на 1 створку:</t>
  </si>
  <si>
    <t xml:space="preserve">Стоимость  1 м2 </t>
  </si>
  <si>
    <t>Таким образом вы получите стоимость остекления  за одну створку</t>
  </si>
  <si>
    <t>2.Проставьте  кол-во створок (в шт)</t>
  </si>
  <si>
    <t xml:space="preserve">Таким образом вы получите стоимость остекления за все створки </t>
  </si>
  <si>
    <t xml:space="preserve">Внимание,указана стоимость стандартных стекол из каталога "Стекла Фрамир".Если в этом каталоге перед стеклом есть префикс "Индивидуальный ",то цена остекления </t>
  </si>
  <si>
    <t>рассчитывается по запросу!</t>
  </si>
  <si>
    <t>2.Подставьте необходимое кол-во створок в зеленое поле</t>
  </si>
  <si>
    <t xml:space="preserve">2.Расчет Остекления </t>
  </si>
  <si>
    <t>Прибавляете получившиюся стоимость  остекления к стоимости створок ,расчитанных во вкладке 1.</t>
  </si>
  <si>
    <t>Наличник декоративный (90мм) х2400 мм для ЭМАЛИ 100 мм</t>
  </si>
  <si>
    <t xml:space="preserve">Наличник декоративный (90мм)x 2200 мм </t>
  </si>
  <si>
    <t>Наличник декоративный (90мм) х2800 мм</t>
  </si>
  <si>
    <t>ед.изм</t>
  </si>
  <si>
    <t>Цена (розница)</t>
  </si>
  <si>
    <t xml:space="preserve"> В зависимости от схемы нужно  выбрать необходимые комплектующие -стоимость указана в этой же вкладке</t>
  </si>
  <si>
    <t>*Если высота створок выше чем 2300 мм,то к конечной стоимости каждой створки автоматически прибавляется  2000 тыс за Устройство Вертикальной Стабилизации  (УВС )</t>
  </si>
  <si>
    <t>1.Выберите нужный вам вид остекления ,и подставьте площадь  в м2 одной створки (из вкладки  Расчет Створок) в зеленое поле</t>
  </si>
  <si>
    <t xml:space="preserve"> (Доборы для обрамления ,наличники -стоимость см в общем прайсе в соотвествующих разделах (Эмаль ,шпон ,Экошпон)</t>
  </si>
  <si>
    <r>
      <rPr>
        <b/>
        <sz val="22"/>
        <color theme="1" tint="0.249977111117893"/>
        <rFont val="Arial"/>
        <family val="2"/>
        <charset val="204"/>
      </rPr>
      <t>Стоимость комплектующих</t>
    </r>
    <r>
      <rPr>
        <b/>
        <sz val="16"/>
        <color theme="1" tint="0.249977111117893"/>
        <rFont val="Arial"/>
        <family val="2"/>
        <charset val="204"/>
      </rPr>
      <t xml:space="preserve"> </t>
    </r>
  </si>
  <si>
    <t xml:space="preserve">*Внимание ,стоимость указана за остекление "сатинат " и "прозрачное".Если стекло  другое,то оно считается плюсом.Во вкладке "стекла " рассчитайте остекление </t>
  </si>
  <si>
    <t>Внимание ,если нужны Фацетные стекла,то стоимость будет зависеть от количества стекол в створке:</t>
  </si>
  <si>
    <r>
      <rPr>
        <b/>
        <sz val="12"/>
        <color rgb="FFC00000"/>
        <rFont val="Calibri"/>
        <family val="2"/>
        <charset val="204"/>
        <scheme val="minor"/>
      </rPr>
      <t xml:space="preserve">Экошпон /Нанотэкс </t>
    </r>
    <r>
      <rPr>
        <sz val="12"/>
        <color theme="1"/>
        <rFont val="Calibri"/>
        <family val="2"/>
        <charset val="204"/>
        <scheme val="minor"/>
      </rPr>
      <t xml:space="preserve"> ( до высоты створок 2700,до ширины створок 1200 мм ):Белый,Тис белый,беленый тдуб,ясень шимо,миланский орех,орех,венге,седой венге,темный венге</t>
    </r>
  </si>
  <si>
    <t xml:space="preserve">кремовый,капучино,бронза,эш клоуд,блэк кофе,дуб бежевый,дуб дымчатый,дуб янтварь,Тик,тополь,дуб антик,мербау,мореный дуб </t>
  </si>
  <si>
    <r>
      <rPr>
        <b/>
        <sz val="12"/>
        <color rgb="FFC00000"/>
        <rFont val="Calibri"/>
        <family val="2"/>
        <charset val="204"/>
        <scheme val="minor"/>
      </rPr>
      <t>Шпон Файн-Лайн</t>
    </r>
    <r>
      <rPr>
        <sz val="12"/>
        <color theme="1"/>
        <rFont val="Calibri"/>
        <family val="2"/>
        <charset val="204"/>
        <scheme val="minor"/>
      </rPr>
      <t>( до высоты створок 2300,до ширины створок 1200 мм  ):выбеленый дуб,дуб,вишня,орех,венге,темный венге</t>
    </r>
  </si>
  <si>
    <r>
      <rPr>
        <b/>
        <sz val="12"/>
        <color rgb="FFC00000"/>
        <rFont val="Calibri"/>
        <family val="2"/>
        <charset val="204"/>
        <scheme val="minor"/>
      </rPr>
      <t>Шпон Натуральный</t>
    </r>
    <r>
      <rPr>
        <sz val="12"/>
        <color theme="1"/>
        <rFont val="Calibri"/>
        <family val="2"/>
        <charset val="204"/>
        <scheme val="minor"/>
      </rPr>
      <t xml:space="preserve"> ( до высоты створок 2700,до ширины створок 1200 мм  ):Ясень белый,ясень слон.кость,американский орех,америк.орех тон.,красное дерево тон,ясень черный,ясень нордик,ясень мокко</t>
    </r>
  </si>
  <si>
    <t>https://yadi.sk/d/VTSRDQGsey2RG/3-%20%D0%92%D0%90%D0%A0%D0%98%D0%90%D0%9D%D0%A2%D0%AB%20%D0%9F%D0%9E%D0%9A%D0%A0%D0%AB%D0%A2%D0%98%D0%99</t>
  </si>
  <si>
    <t>дуб натуральный,дуб белый,дуб карамель,дуб коньяк,дуб тобако,дуб сандал</t>
  </si>
  <si>
    <r>
      <rPr>
        <b/>
        <sz val="12"/>
        <color rgb="FFC00000"/>
        <rFont val="Calibri"/>
        <family val="2"/>
        <charset val="204"/>
        <scheme val="minor"/>
      </rPr>
      <t>Эмаль</t>
    </r>
    <r>
      <rPr>
        <sz val="12"/>
        <color theme="1"/>
        <rFont val="Calibri"/>
        <family val="2"/>
        <charset val="204"/>
        <scheme val="minor"/>
      </rPr>
      <t xml:space="preserve"> ( до высоты створок 2700,до ширины створок 1200 мм ):Белый,слон.кость,слив.карамель ,серый,черный,фисташка.ОКРАСКА по РАЛ +30 % к стоимости</t>
    </r>
  </si>
  <si>
    <t xml:space="preserve">Типы покрытий: ( все цвета можно посмотреть по ссылке </t>
  </si>
  <si>
    <r>
      <t>Модели створок -см.во вкладке</t>
    </r>
    <r>
      <rPr>
        <sz val="11"/>
        <color theme="1"/>
        <rFont val="Calibri"/>
        <family val="2"/>
        <charset val="204"/>
        <scheme val="minor"/>
      </rPr>
      <t xml:space="preserve"> "Модели Лондон"</t>
    </r>
  </si>
  <si>
    <r>
      <rPr>
        <b/>
        <sz val="12"/>
        <color rgb="FFFF0000"/>
        <rFont val="Calibri"/>
        <family val="2"/>
        <charset val="204"/>
        <scheme val="minor"/>
      </rPr>
      <t>Шаг 1</t>
    </r>
    <r>
      <rPr>
        <sz val="12"/>
        <color rgb="FFFF0000"/>
        <rFont val="Calibri"/>
        <family val="2"/>
        <charset val="204"/>
        <scheme val="minor"/>
      </rPr>
      <t xml:space="preserve">. </t>
    </r>
    <r>
      <rPr>
        <sz val="12"/>
        <color theme="1"/>
        <rFont val="Calibri"/>
        <family val="2"/>
        <charset val="204"/>
        <scheme val="minor"/>
      </rPr>
      <t xml:space="preserve"> Заходите во вкладку </t>
    </r>
    <r>
      <rPr>
        <b/>
        <sz val="12"/>
        <color theme="1"/>
        <rFont val="Calibri"/>
        <family val="2"/>
        <charset val="204"/>
        <scheme val="minor"/>
      </rPr>
      <t xml:space="preserve">"1.Расчет створок Лондон " </t>
    </r>
    <r>
      <rPr>
        <sz val="12"/>
        <color theme="1"/>
        <rFont val="Calibri"/>
        <family val="2"/>
        <charset val="204"/>
        <scheme val="minor"/>
      </rPr>
      <t>.Выбираете нужную вам  схему открытия ,и вносите размеры проёма в зеленое поле.Получаете стоимость створок</t>
    </r>
  </si>
  <si>
    <t>кол-во</t>
  </si>
  <si>
    <t xml:space="preserve">цена </t>
  </si>
  <si>
    <t xml:space="preserve">сумма </t>
  </si>
  <si>
    <t>Створка</t>
  </si>
  <si>
    <t>Ролики Морелли (комплект )</t>
  </si>
  <si>
    <t>Алюминиевая направляющая верхняя (2 м)</t>
  </si>
  <si>
    <t xml:space="preserve">Декоративный профиль 2100 мм </t>
  </si>
  <si>
    <t>Пакетный нож</t>
  </si>
  <si>
    <t>уплотнитель  щеточный</t>
  </si>
  <si>
    <t>комп</t>
  </si>
  <si>
    <t>м.п</t>
  </si>
  <si>
    <t>ручка-купе</t>
  </si>
  <si>
    <t>Монтажный доборный брус (2400 мм )</t>
  </si>
  <si>
    <t>Комплектующие</t>
  </si>
  <si>
    <t>Обрамление</t>
  </si>
  <si>
    <t xml:space="preserve">шт </t>
  </si>
  <si>
    <t>ИТОГО</t>
  </si>
  <si>
    <t>Остекление  (если сатинат ,то ставьте прочерк)</t>
  </si>
  <si>
    <t xml:space="preserve">наличник декоративный 90 мм </t>
  </si>
  <si>
    <t xml:space="preserve">Наименование </t>
  </si>
  <si>
    <t xml:space="preserve">Добор  (размер зависит от толщины стены)см.прайс </t>
  </si>
  <si>
    <t xml:space="preserve">наличник вертикальный и горизонтальный см.прайс </t>
  </si>
  <si>
    <t>Необходимо внести в зеленые поля кол-во и стоимость  ,согласно расчетам</t>
  </si>
  <si>
    <t>Перегородка  ( размер створки,схема и материал )</t>
  </si>
  <si>
    <t>Продавец</t>
  </si>
  <si>
    <t>Заказчик</t>
  </si>
  <si>
    <t xml:space="preserve">Итоговый Бланк расчета </t>
  </si>
  <si>
    <r>
      <t xml:space="preserve">Алмазная гравировка  </t>
    </r>
    <r>
      <rPr>
        <sz val="11"/>
        <color indexed="10"/>
        <rFont val="Calibri"/>
        <family val="2"/>
        <charset val="204"/>
        <scheme val="minor"/>
      </rPr>
      <t xml:space="preserve">(А) Серия 100 </t>
    </r>
  </si>
  <si>
    <r>
      <t>Пескоструйный рисунок</t>
    </r>
    <r>
      <rPr>
        <sz val="11"/>
        <color indexed="10"/>
        <rFont val="Calibri"/>
        <family val="2"/>
        <charset val="204"/>
        <scheme val="minor"/>
      </rPr>
      <t xml:space="preserve"> (П)</t>
    </r>
    <r>
      <rPr>
        <sz val="11"/>
        <color theme="1"/>
        <rFont val="Calibri"/>
        <family val="2"/>
        <charset val="204"/>
        <scheme val="minor"/>
      </rPr>
      <t xml:space="preserve"> </t>
    </r>
    <r>
      <rPr>
        <sz val="11"/>
        <color indexed="10"/>
        <rFont val="Calibri"/>
        <family val="2"/>
        <charset val="204"/>
        <scheme val="minor"/>
      </rPr>
      <t xml:space="preserve">Серия 200 </t>
    </r>
  </si>
  <si>
    <r>
      <t xml:space="preserve">Глубокий пескоструйный рисунок  </t>
    </r>
    <r>
      <rPr>
        <sz val="11"/>
        <color rgb="FFFF0000"/>
        <rFont val="Calibri"/>
        <family val="2"/>
        <charset val="204"/>
        <scheme val="minor"/>
      </rPr>
      <t>(ПУ)</t>
    </r>
  </si>
  <si>
    <r>
      <t xml:space="preserve">Заливной витраж </t>
    </r>
    <r>
      <rPr>
        <sz val="11"/>
        <color indexed="10"/>
        <rFont val="Calibri"/>
        <family val="2"/>
        <charset val="204"/>
        <scheme val="minor"/>
      </rPr>
      <t>(З)</t>
    </r>
    <r>
      <rPr>
        <sz val="11"/>
        <color theme="1"/>
        <rFont val="Calibri"/>
        <family val="2"/>
        <charset val="204"/>
        <scheme val="minor"/>
      </rPr>
      <t xml:space="preserve"> </t>
    </r>
    <r>
      <rPr>
        <sz val="11"/>
        <color indexed="10"/>
        <rFont val="Calibri"/>
        <family val="2"/>
        <charset val="204"/>
        <scheme val="minor"/>
      </rPr>
      <t xml:space="preserve">Серия 300 </t>
    </r>
  </si>
  <si>
    <r>
      <t xml:space="preserve">Пленочный витраж   </t>
    </r>
    <r>
      <rPr>
        <sz val="11"/>
        <color indexed="10"/>
        <rFont val="Calibri"/>
        <family val="2"/>
        <charset val="204"/>
        <scheme val="minor"/>
      </rPr>
      <t>(В)</t>
    </r>
    <r>
      <rPr>
        <sz val="11"/>
        <color theme="1"/>
        <rFont val="Calibri"/>
        <family val="2"/>
        <charset val="204"/>
        <scheme val="minor"/>
      </rPr>
      <t xml:space="preserve"> </t>
    </r>
    <r>
      <rPr>
        <sz val="11"/>
        <color indexed="10"/>
        <rFont val="Calibri"/>
        <family val="2"/>
        <charset val="204"/>
        <scheme val="minor"/>
      </rPr>
      <t xml:space="preserve">Серия 400,в том числе </t>
    </r>
    <r>
      <rPr>
        <sz val="11"/>
        <color theme="1"/>
        <rFont val="Calibri"/>
        <family val="2"/>
        <charset val="204"/>
        <scheme val="minor"/>
      </rPr>
      <t>«Три лилии», «Букет», «Классика», «88», «Бастион-1», «Бастион-2», «Линия», «Хрусталь» и т.д</t>
    </r>
  </si>
  <si>
    <r>
      <t xml:space="preserve">Колерованный витраж </t>
    </r>
    <r>
      <rPr>
        <sz val="11"/>
        <color indexed="10"/>
        <rFont val="Calibri"/>
        <family val="2"/>
        <charset val="204"/>
        <scheme val="minor"/>
      </rPr>
      <t>(К) Серия 500</t>
    </r>
  </si>
  <si>
    <t xml:space="preserve">1.Проставьте площадь (в м2) 1 створки </t>
  </si>
  <si>
    <t xml:space="preserve">Стоимость стекла за все створки </t>
  </si>
  <si>
    <t>стекла с ФАЦЕТОМ для полотен с 1-4 стеклами</t>
  </si>
  <si>
    <t>стекла с ФАЦЕТОМ для полотен с 5-9  стеклами</t>
  </si>
  <si>
    <r>
      <rPr>
        <b/>
        <sz val="14"/>
        <color rgb="FFFF0000"/>
        <rFont val="Calibri"/>
        <family val="2"/>
        <charset val="204"/>
        <scheme val="minor"/>
      </rPr>
      <t>Шаг 4</t>
    </r>
    <r>
      <rPr>
        <sz val="11"/>
        <rFont val="Calibri"/>
        <family val="2"/>
        <charset val="204"/>
        <scheme val="minor"/>
      </rPr>
      <t>. Внесите полученные данные в итоговый лист расчета для клиента  ( вкладка  "4.Итоговый расчет ")</t>
    </r>
  </si>
  <si>
    <t xml:space="preserve">стекла с ФАЦЕТОМ для полотен с 10-15 стеклами </t>
  </si>
  <si>
    <r>
      <rPr>
        <b/>
        <sz val="12"/>
        <color rgb="FFFF0000"/>
        <rFont val="Calibri"/>
        <family val="2"/>
        <charset val="204"/>
        <scheme val="minor"/>
      </rPr>
      <t>Шаг 2</t>
    </r>
    <r>
      <rPr>
        <sz val="12"/>
        <color theme="1"/>
        <rFont val="Calibri"/>
        <family val="2"/>
        <charset val="204"/>
        <scheme val="minor"/>
      </rPr>
      <t xml:space="preserve">.Базовое стекло-сатинат ,если необходимо стекло с рисунком,или с другим фоном -для расчета стекла нужно перейти во вкладку </t>
    </r>
    <r>
      <rPr>
        <b/>
        <sz val="12"/>
        <color theme="1"/>
        <rFont val="Calibri"/>
        <family val="2"/>
        <charset val="204"/>
        <scheme val="minor"/>
      </rPr>
      <t>"2.Расчет Остекления"</t>
    </r>
  </si>
  <si>
    <r>
      <rPr>
        <b/>
        <sz val="12"/>
        <color rgb="FFFF0000"/>
        <rFont val="Calibri"/>
        <family val="2"/>
        <charset val="204"/>
        <scheme val="minor"/>
      </rPr>
      <t>Шаг 3.</t>
    </r>
    <r>
      <rPr>
        <sz val="12"/>
        <color theme="1"/>
        <rFont val="Calibri"/>
        <family val="2"/>
        <charset val="204"/>
        <scheme val="minor"/>
      </rPr>
      <t xml:space="preserve">Для составления спецификации  комплектующих необходимо зайти во вкладку </t>
    </r>
    <r>
      <rPr>
        <b/>
        <sz val="12"/>
        <color theme="1"/>
        <rFont val="Calibri"/>
        <family val="2"/>
        <charset val="204"/>
        <scheme val="minor"/>
      </rPr>
      <t xml:space="preserve"> "3.Расчет комплектующих",</t>
    </r>
  </si>
  <si>
    <t>Флажок фторопластовый</t>
  </si>
  <si>
    <t xml:space="preserve">Для подсчета стоимости створок,вам необходимо указать ширину и высоту проема ,в зеленой колонке,в зависимости от выбранной вами схемы открывания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</si>
</sst>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4" formatCode="_-* #,##0.00&quot;р.&quot;_-;\-* #,##0.00&quot;р.&quot;_-;_-* &quot;-&quot;??&quot;р.&quot;_-;_-@_-"/>
    <numFmt numFmtId="43" formatCode="_-* #,##0.00_р_._-;\-* #,##0.00_р_._-;_-* &quot;-&quot;??_р_._-;_-@_-"/>
  </numFmts>
  <fonts count="71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20"/>
      <color theme="1"/>
      <name val="Calibri"/>
      <family val="2"/>
      <charset val="204"/>
      <scheme val="minor"/>
    </font>
    <font>
      <sz val="10"/>
      <name val="Arial Cyr"/>
      <charset val="204"/>
    </font>
    <font>
      <sz val="11"/>
      <color theme="1"/>
      <name val="Calibri"/>
      <family val="2"/>
      <scheme val="minor"/>
    </font>
    <font>
      <sz val="10"/>
      <name val="Arial"/>
      <family val="2"/>
      <charset val="204"/>
    </font>
    <font>
      <sz val="12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1"/>
      <color indexed="8"/>
      <name val="Calibri"/>
      <family val="2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</font>
    <font>
      <sz val="11"/>
      <color indexed="9"/>
      <name val="Calibri"/>
      <family val="2"/>
      <charset val="204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sz val="10"/>
      <name val="Arial Cyr"/>
    </font>
    <font>
      <b/>
      <sz val="11"/>
      <color indexed="63"/>
      <name val="Calibri"/>
      <family val="2"/>
    </font>
    <font>
      <b/>
      <sz val="18"/>
      <color indexed="56"/>
      <name val="Cambria"/>
      <family val="2"/>
      <charset val="204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0"/>
      <name val="Helv"/>
      <charset val="204"/>
    </font>
    <font>
      <sz val="11"/>
      <color indexed="10"/>
      <name val="Calibri"/>
      <family val="2"/>
      <charset val="204"/>
    </font>
    <font>
      <sz val="10"/>
      <color indexed="8"/>
      <name val="Arial Cyr"/>
      <family val="2"/>
    </font>
    <font>
      <sz val="11"/>
      <color indexed="17"/>
      <name val="Calibri"/>
      <family val="2"/>
      <charset val="204"/>
    </font>
    <font>
      <sz val="10"/>
      <name val="Arial"/>
      <family val="2"/>
    </font>
    <font>
      <sz val="12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b/>
      <sz val="16"/>
      <color theme="1"/>
      <name val="Calibri"/>
      <family val="2"/>
      <charset val="204"/>
      <scheme val="minor"/>
    </font>
    <font>
      <sz val="11"/>
      <color theme="6" tint="-0.249977111117893"/>
      <name val="Calibri"/>
      <family val="2"/>
      <charset val="204"/>
      <scheme val="minor"/>
    </font>
    <font>
      <b/>
      <sz val="11"/>
      <color rgb="FFFF0000"/>
      <name val="Calibri"/>
      <family val="2"/>
      <charset val="204"/>
      <scheme val="minor"/>
    </font>
    <font>
      <sz val="14"/>
      <name val="Times New Roman"/>
      <family val="1"/>
      <charset val="204"/>
    </font>
    <font>
      <b/>
      <sz val="11"/>
      <color theme="6" tint="-0.249977111117893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b/>
      <sz val="16"/>
      <color rgb="FFFF0000"/>
      <name val="Calibri"/>
      <family val="2"/>
      <charset val="204"/>
      <scheme val="minor"/>
    </font>
    <font>
      <sz val="12"/>
      <color rgb="FFFF0000"/>
      <name val="Calibri"/>
      <family val="2"/>
      <charset val="204"/>
      <scheme val="minor"/>
    </font>
    <font>
      <b/>
      <sz val="12"/>
      <color rgb="FFFF0000"/>
      <name val="Calibri"/>
      <family val="2"/>
      <charset val="204"/>
      <scheme val="minor"/>
    </font>
    <font>
      <b/>
      <sz val="14"/>
      <color rgb="FFFF0000"/>
      <name val="Calibri"/>
      <family val="2"/>
      <charset val="204"/>
      <scheme val="minor"/>
    </font>
    <font>
      <sz val="16"/>
      <color rgb="FFFF0000"/>
      <name val="Calibri"/>
      <family val="2"/>
      <charset val="204"/>
      <scheme val="minor"/>
    </font>
    <font>
      <b/>
      <sz val="16"/>
      <color rgb="FFFF0000"/>
      <name val="Arial"/>
      <family val="2"/>
      <charset val="204"/>
    </font>
    <font>
      <b/>
      <sz val="16"/>
      <color theme="1"/>
      <name val="Arial"/>
      <family val="2"/>
      <charset val="204"/>
    </font>
    <font>
      <b/>
      <sz val="16"/>
      <color theme="1" tint="0.249977111117893"/>
      <name val="Arial"/>
      <family val="2"/>
      <charset val="204"/>
    </font>
    <font>
      <b/>
      <sz val="22"/>
      <color theme="1" tint="0.249977111117893"/>
      <name val="Arial"/>
      <family val="2"/>
      <charset val="204"/>
    </font>
    <font>
      <b/>
      <sz val="12"/>
      <color rgb="FFC00000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u/>
      <sz val="9.9"/>
      <color theme="10"/>
      <name val="Calibri"/>
      <family val="2"/>
      <charset val="204"/>
    </font>
    <font>
      <sz val="10"/>
      <color theme="1"/>
      <name val="Calibri"/>
      <family val="2"/>
      <charset val="204"/>
      <scheme val="minor"/>
    </font>
    <font>
      <b/>
      <sz val="10"/>
      <color theme="1"/>
      <name val="Calibri"/>
      <family val="2"/>
      <charset val="204"/>
      <scheme val="minor"/>
    </font>
    <font>
      <sz val="11"/>
      <color indexed="10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b/>
      <sz val="12"/>
      <color theme="1"/>
      <name val="Arial"/>
      <family val="2"/>
      <charset val="204"/>
    </font>
    <font>
      <b/>
      <sz val="12"/>
      <name val="Arial"/>
      <family val="2"/>
      <charset val="204"/>
    </font>
  </fonts>
  <fills count="33">
    <fill>
      <patternFill patternType="none"/>
    </fill>
    <fill>
      <patternFill patternType="gray125"/>
    </fill>
    <fill>
      <patternFill patternType="solid">
        <fgColor theme="7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9"/>
      </patternFill>
    </fill>
    <fill>
      <patternFill patternType="solid">
        <fgColor indexed="47"/>
      </patternFill>
    </fill>
    <fill>
      <patternFill patternType="solid">
        <fgColor indexed="31"/>
      </patternFill>
    </fill>
    <fill>
      <patternFill patternType="solid">
        <fgColor indexed="27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51"/>
      </patternFill>
    </fill>
    <fill>
      <patternFill patternType="solid">
        <fgColor indexed="11"/>
      </patternFill>
    </fill>
    <fill>
      <patternFill patternType="solid">
        <fgColor indexed="30"/>
      </patternFill>
    </fill>
    <fill>
      <patternFill patternType="solid">
        <fgColor indexed="22"/>
      </patternFill>
    </fill>
    <fill>
      <patternFill patternType="solid">
        <fgColor indexed="49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59999389629810485"/>
        <bgColor indexed="64"/>
      </patternFill>
    </fill>
  </fills>
  <borders count="2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ck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96">
    <xf numFmtId="0" fontId="0" fillId="0" borderId="0"/>
    <xf numFmtId="0" fontId="4" fillId="0" borderId="0"/>
    <xf numFmtId="0" fontId="5" fillId="0" borderId="0"/>
    <xf numFmtId="0" fontId="6" fillId="0" borderId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6" borderId="0" applyNumberFormat="0" applyBorder="0" applyAlignment="0" applyProtection="0"/>
    <xf numFmtId="0" fontId="9" fillId="9" borderId="0" applyNumberFormat="0" applyBorder="0" applyAlignment="0" applyProtection="0"/>
    <xf numFmtId="0" fontId="9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9" borderId="0" applyNumberFormat="0" applyBorder="0" applyAlignment="0" applyProtection="0"/>
    <xf numFmtId="0" fontId="10" fillId="7" borderId="0" applyNumberFormat="0" applyBorder="0" applyAlignment="0" applyProtection="0"/>
    <xf numFmtId="0" fontId="9" fillId="13" borderId="0" applyNumberFormat="0" applyBorder="0" applyAlignment="0" applyProtection="0"/>
    <xf numFmtId="0" fontId="9" fillId="14" borderId="0" applyNumberFormat="0" applyBorder="0" applyAlignment="0" applyProtection="0"/>
    <xf numFmtId="0" fontId="9" fillId="8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0" fontId="9" fillId="15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6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0" fontId="10" fillId="15" borderId="0" applyNumberFormat="0" applyBorder="0" applyAlignment="0" applyProtection="0"/>
    <xf numFmtId="0" fontId="11" fillId="17" borderId="0" applyNumberFormat="0" applyBorder="0" applyAlignment="0" applyProtection="0"/>
    <xf numFmtId="0" fontId="11" fillId="14" borderId="0" applyNumberFormat="0" applyBorder="0" applyAlignment="0" applyProtection="0"/>
    <xf numFmtId="0" fontId="11" fillId="8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7" borderId="0" applyNumberFormat="0" applyBorder="0" applyAlignment="0" applyProtection="0"/>
    <xf numFmtId="0" fontId="12" fillId="17" borderId="0" applyNumberFormat="0" applyBorder="0" applyAlignment="0" applyProtection="0"/>
    <xf numFmtId="0" fontId="12" fillId="14" borderId="0" applyNumberFormat="0" applyBorder="0" applyAlignment="0" applyProtection="0"/>
    <xf numFmtId="0" fontId="12" fillId="16" borderId="0" applyNumberFormat="0" applyBorder="0" applyAlignment="0" applyProtection="0"/>
    <xf numFmtId="0" fontId="12" fillId="20" borderId="0" applyNumberFormat="0" applyBorder="0" applyAlignment="0" applyProtection="0"/>
    <xf numFmtId="0" fontId="12" fillId="19" borderId="0" applyNumberFormat="0" applyBorder="0" applyAlignment="0" applyProtection="0"/>
    <xf numFmtId="0" fontId="12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4" borderId="0" applyNumberFormat="0" applyBorder="0" applyAlignment="0" applyProtection="0"/>
    <xf numFmtId="0" fontId="11" fillId="20" borderId="0" applyNumberFormat="0" applyBorder="0" applyAlignment="0" applyProtection="0"/>
    <xf numFmtId="0" fontId="11" fillId="19" borderId="0" applyNumberFormat="0" applyBorder="0" applyAlignment="0" applyProtection="0"/>
    <xf numFmtId="0" fontId="11" fillId="25" borderId="0" applyNumberFormat="0" applyBorder="0" applyAlignment="0" applyProtection="0"/>
    <xf numFmtId="0" fontId="13" fillId="10" borderId="0" applyNumberFormat="0" applyBorder="0" applyAlignment="0" applyProtection="0"/>
    <xf numFmtId="0" fontId="14" fillId="18" borderId="15" applyNumberFormat="0" applyAlignment="0" applyProtection="0"/>
    <xf numFmtId="0" fontId="15" fillId="26" borderId="16" applyNumberFormat="0" applyAlignment="0" applyProtection="0"/>
    <xf numFmtId="0" fontId="16" fillId="0" borderId="0" applyNumberFormat="0" applyFill="0" applyBorder="0" applyAlignment="0" applyProtection="0"/>
    <xf numFmtId="0" fontId="17" fillId="11" borderId="0" applyNumberFormat="0" applyBorder="0" applyAlignment="0" applyProtection="0"/>
    <xf numFmtId="0" fontId="18" fillId="0" borderId="17" applyNumberFormat="0" applyFill="0" applyAlignment="0" applyProtection="0"/>
    <xf numFmtId="0" fontId="19" fillId="0" borderId="18" applyNumberFormat="0" applyFill="0" applyAlignment="0" applyProtection="0"/>
    <xf numFmtId="0" fontId="20" fillId="0" borderId="19" applyNumberFormat="0" applyFill="0" applyAlignment="0" applyProtection="0"/>
    <xf numFmtId="0" fontId="20" fillId="0" borderId="0" applyNumberFormat="0" applyFill="0" applyBorder="0" applyAlignment="0" applyProtection="0"/>
    <xf numFmtId="0" fontId="21" fillId="7" borderId="15" applyNumberFormat="0" applyAlignment="0" applyProtection="0"/>
    <xf numFmtId="0" fontId="22" fillId="0" borderId="20" applyNumberFormat="0" applyFill="0" applyAlignment="0" applyProtection="0"/>
    <xf numFmtId="0" fontId="23" fillId="27" borderId="0" applyNumberFormat="0" applyBorder="0" applyAlignment="0" applyProtection="0"/>
    <xf numFmtId="0" fontId="4" fillId="0" borderId="0"/>
    <xf numFmtId="0" fontId="24" fillId="28" borderId="21" applyNumberFormat="0" applyFont="0" applyAlignment="0" applyProtection="0"/>
    <xf numFmtId="0" fontId="25" fillId="18" borderId="22" applyNumberFormat="0" applyAlignment="0" applyProtection="0"/>
    <xf numFmtId="0" fontId="26" fillId="0" borderId="0" applyNumberFormat="0" applyFill="0" applyBorder="0" applyAlignment="0" applyProtection="0"/>
    <xf numFmtId="0" fontId="27" fillId="0" borderId="23" applyNumberFormat="0" applyFill="0" applyAlignment="0" applyProtection="0"/>
    <xf numFmtId="0" fontId="28" fillId="0" borderId="0" applyNumberFormat="0" applyFill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4" borderId="0" applyNumberFormat="0" applyBorder="0" applyAlignment="0" applyProtection="0"/>
    <xf numFmtId="0" fontId="12" fillId="20" borderId="0" applyNumberFormat="0" applyBorder="0" applyAlignment="0" applyProtection="0"/>
    <xf numFmtId="0" fontId="12" fillId="19" borderId="0" applyNumberFormat="0" applyBorder="0" applyAlignment="0" applyProtection="0"/>
    <xf numFmtId="0" fontId="12" fillId="25" borderId="0" applyNumberFormat="0" applyBorder="0" applyAlignment="0" applyProtection="0"/>
    <xf numFmtId="0" fontId="29" fillId="7" borderId="15" applyNumberFormat="0" applyAlignment="0" applyProtection="0"/>
    <xf numFmtId="0" fontId="30" fillId="18" borderId="22" applyNumberFormat="0" applyAlignment="0" applyProtection="0"/>
    <xf numFmtId="0" fontId="31" fillId="18" borderId="15" applyNumberFormat="0" applyAlignment="0" applyProtection="0"/>
    <xf numFmtId="44" fontId="4" fillId="0" borderId="0" applyFont="0" applyFill="0" applyBorder="0" applyAlignment="0" applyProtection="0"/>
    <xf numFmtId="0" fontId="18" fillId="0" borderId="17" applyNumberFormat="0" applyFill="0" applyAlignment="0" applyProtection="0"/>
    <xf numFmtId="0" fontId="19" fillId="0" borderId="18" applyNumberFormat="0" applyFill="0" applyAlignment="0" applyProtection="0"/>
    <xf numFmtId="0" fontId="20" fillId="0" borderId="19" applyNumberFormat="0" applyFill="0" applyAlignment="0" applyProtection="0"/>
    <xf numFmtId="0" fontId="20" fillId="0" borderId="0" applyNumberFormat="0" applyFill="0" applyBorder="0" applyAlignment="0" applyProtection="0"/>
    <xf numFmtId="0" fontId="32" fillId="0" borderId="23" applyNumberFormat="0" applyFill="0" applyAlignment="0" applyProtection="0"/>
    <xf numFmtId="0" fontId="33" fillId="26" borderId="16" applyNumberFormat="0" applyAlignment="0" applyProtection="0"/>
    <xf numFmtId="0" fontId="26" fillId="0" borderId="0" applyNumberFormat="0" applyFill="0" applyBorder="0" applyAlignment="0" applyProtection="0"/>
    <xf numFmtId="0" fontId="34" fillId="27" borderId="0" applyNumberFormat="0" applyBorder="0" applyAlignment="0" applyProtection="0"/>
    <xf numFmtId="0" fontId="10" fillId="0" borderId="0"/>
    <xf numFmtId="0" fontId="1" fillId="0" borderId="0"/>
    <xf numFmtId="0" fontId="5" fillId="0" borderId="0"/>
    <xf numFmtId="0" fontId="35" fillId="10" borderId="0" applyNumberFormat="0" applyBorder="0" applyAlignment="0" applyProtection="0"/>
    <xf numFmtId="0" fontId="36" fillId="0" borderId="0" applyNumberFormat="0" applyFill="0" applyBorder="0" applyAlignment="0" applyProtection="0"/>
    <xf numFmtId="0" fontId="4" fillId="28" borderId="21" applyNumberFormat="0" applyFont="0" applyAlignment="0" applyProtection="0"/>
    <xf numFmtId="9" fontId="4" fillId="0" borderId="0" applyFont="0" applyFill="0" applyBorder="0" applyAlignment="0" applyProtection="0"/>
    <xf numFmtId="0" fontId="37" fillId="0" borderId="20" applyNumberFormat="0" applyFill="0" applyAlignment="0" applyProtection="0"/>
    <xf numFmtId="0" fontId="38" fillId="0" borderId="0"/>
    <xf numFmtId="0" fontId="39" fillId="0" borderId="0" applyNumberFormat="0" applyFill="0" applyBorder="0" applyAlignment="0" applyProtection="0"/>
    <xf numFmtId="43" fontId="40" fillId="0" borderId="0" applyFont="0" applyFill="0" applyBorder="0" applyAlignment="0" applyProtection="0"/>
    <xf numFmtId="0" fontId="41" fillId="11" borderId="0" applyNumberFormat="0" applyBorder="0" applyAlignment="0" applyProtection="0"/>
    <xf numFmtId="0" fontId="42" fillId="0" borderId="0"/>
    <xf numFmtId="0" fontId="64" fillId="0" borderId="0" applyNumberFormat="0" applyFill="0" applyBorder="0" applyAlignment="0" applyProtection="0">
      <alignment vertical="top"/>
      <protection locked="0"/>
    </xf>
  </cellStyleXfs>
  <cellXfs count="159">
    <xf numFmtId="0" fontId="0" fillId="0" borderId="0" xfId="0"/>
    <xf numFmtId="0" fontId="0" fillId="0" borderId="5" xfId="0" applyBorder="1"/>
    <xf numFmtId="0" fontId="0" fillId="0" borderId="12" xfId="0" applyBorder="1"/>
    <xf numFmtId="0" fontId="0" fillId="0" borderId="0" xfId="0" applyNumberFormat="1"/>
    <xf numFmtId="0" fontId="3" fillId="0" borderId="0" xfId="0" applyFont="1"/>
    <xf numFmtId="0" fontId="43" fillId="0" borderId="0" xfId="0" applyFont="1"/>
    <xf numFmtId="0" fontId="44" fillId="0" borderId="0" xfId="0" applyFont="1"/>
    <xf numFmtId="0" fontId="45" fillId="0" borderId="0" xfId="0" applyFont="1"/>
    <xf numFmtId="0" fontId="46" fillId="0" borderId="0" xfId="0" applyFont="1"/>
    <xf numFmtId="0" fontId="0" fillId="0" borderId="0" xfId="0" applyBorder="1"/>
    <xf numFmtId="0" fontId="0" fillId="0" borderId="0" xfId="0" applyFill="1" applyBorder="1"/>
    <xf numFmtId="0" fontId="0" fillId="0" borderId="0" xfId="0" applyFill="1"/>
    <xf numFmtId="0" fontId="48" fillId="0" borderId="1" xfId="1" applyFont="1" applyFill="1" applyBorder="1" applyAlignment="1">
      <alignment horizontal="justify" vertical="center" wrapText="1"/>
    </xf>
    <xf numFmtId="0" fontId="48" fillId="0" borderId="2" xfId="1" applyFont="1" applyFill="1" applyBorder="1" applyAlignment="1">
      <alignment horizontal="center" vertical="center" wrapText="1"/>
    </xf>
    <xf numFmtId="1" fontId="48" fillId="0" borderId="24" xfId="1" applyNumberFormat="1" applyFont="1" applyFill="1" applyBorder="1" applyAlignment="1">
      <alignment horizontal="center" vertical="center" wrapText="1"/>
    </xf>
    <xf numFmtId="0" fontId="48" fillId="0" borderId="1" xfId="1" applyFont="1" applyFill="1" applyBorder="1" applyAlignment="1">
      <alignment vertical="center" wrapText="1"/>
    </xf>
    <xf numFmtId="1" fontId="48" fillId="0" borderId="25" xfId="1" applyNumberFormat="1" applyFont="1" applyFill="1" applyBorder="1" applyAlignment="1">
      <alignment horizontal="center" vertical="center" wrapText="1"/>
    </xf>
    <xf numFmtId="1" fontId="48" fillId="0" borderId="26" xfId="1" applyNumberFormat="1" applyFont="1" applyFill="1" applyBorder="1" applyAlignment="1">
      <alignment horizontal="center" vertical="center" wrapText="1"/>
    </xf>
    <xf numFmtId="0" fontId="48" fillId="0" borderId="1" xfId="1" applyFont="1" applyFill="1" applyBorder="1" applyAlignment="1">
      <alignment horizontal="center" vertical="center" wrapText="1"/>
    </xf>
    <xf numFmtId="0" fontId="45" fillId="2" borderId="1" xfId="0" applyFont="1" applyFill="1" applyBorder="1"/>
    <xf numFmtId="0" fontId="45" fillId="2" borderId="3" xfId="0" applyFont="1" applyFill="1" applyBorder="1"/>
    <xf numFmtId="0" fontId="49" fillId="0" borderId="0" xfId="0" applyFont="1"/>
    <xf numFmtId="0" fontId="51" fillId="0" borderId="0" xfId="0" applyFont="1"/>
    <xf numFmtId="0" fontId="55" fillId="0" borderId="0" xfId="0" applyFont="1"/>
    <xf numFmtId="0" fontId="0" fillId="0" borderId="0" xfId="0" applyFont="1"/>
    <xf numFmtId="0" fontId="56" fillId="0" borderId="0" xfId="0" applyFont="1"/>
    <xf numFmtId="0" fontId="57" fillId="0" borderId="0" xfId="0" applyFont="1"/>
    <xf numFmtId="0" fontId="58" fillId="0" borderId="0" xfId="0" applyFont="1"/>
    <xf numFmtId="0" fontId="43" fillId="32" borderId="0" xfId="0" applyFont="1" applyFill="1"/>
    <xf numFmtId="0" fontId="65" fillId="0" borderId="0" xfId="0" applyFont="1"/>
    <xf numFmtId="0" fontId="65" fillId="0" borderId="12" xfId="0" applyFont="1" applyBorder="1"/>
    <xf numFmtId="0" fontId="65" fillId="0" borderId="5" xfId="0" applyFont="1" applyBorder="1"/>
    <xf numFmtId="0" fontId="68" fillId="32" borderId="0" xfId="0" applyFont="1" applyFill="1"/>
    <xf numFmtId="0" fontId="48" fillId="0" borderId="14" xfId="1" applyFont="1" applyFill="1" applyBorder="1" applyAlignment="1">
      <alignment horizontal="left" vertical="center" wrapText="1"/>
    </xf>
    <xf numFmtId="0" fontId="48" fillId="0" borderId="13" xfId="1" applyFont="1" applyFill="1" applyBorder="1" applyAlignment="1">
      <alignment horizontal="left" vertical="center" wrapText="1"/>
    </xf>
    <xf numFmtId="0" fontId="0" fillId="0" borderId="0" xfId="0" applyProtection="1">
      <protection locked="0"/>
    </xf>
    <xf numFmtId="0" fontId="3" fillId="0" borderId="0" xfId="0" applyFont="1" applyProtection="1">
      <protection locked="0"/>
    </xf>
    <xf numFmtId="0" fontId="0" fillId="0" borderId="0" xfId="0" applyNumberFormat="1" applyProtection="1">
      <protection locked="0"/>
    </xf>
    <xf numFmtId="0" fontId="44" fillId="0" borderId="0" xfId="0" applyFont="1" applyProtection="1">
      <protection locked="0"/>
    </xf>
    <xf numFmtId="0" fontId="44" fillId="0" borderId="0" xfId="0" applyNumberFormat="1" applyFont="1" applyProtection="1">
      <protection locked="0"/>
    </xf>
    <xf numFmtId="0" fontId="2" fillId="0" borderId="0" xfId="0" applyFont="1" applyProtection="1">
      <protection locked="0"/>
    </xf>
    <xf numFmtId="0" fontId="43" fillId="0" borderId="0" xfId="0" applyFont="1" applyProtection="1">
      <protection locked="0"/>
    </xf>
    <xf numFmtId="0" fontId="43" fillId="0" borderId="0" xfId="0" applyNumberFormat="1" applyFont="1" applyProtection="1">
      <protection locked="0"/>
    </xf>
    <xf numFmtId="0" fontId="62" fillId="0" borderId="0" xfId="0" applyFont="1" applyProtection="1">
      <protection locked="0"/>
    </xf>
    <xf numFmtId="0" fontId="62" fillId="0" borderId="0" xfId="0" applyNumberFormat="1" applyFont="1" applyProtection="1">
      <protection locked="0"/>
    </xf>
    <xf numFmtId="0" fontId="63" fillId="0" borderId="0" xfId="0" applyFont="1" applyProtection="1">
      <protection locked="0"/>
    </xf>
    <xf numFmtId="0" fontId="44" fillId="32" borderId="0" xfId="0" applyFont="1" applyFill="1" applyProtection="1">
      <protection locked="0"/>
    </xf>
    <xf numFmtId="0" fontId="43" fillId="32" borderId="0" xfId="0" applyFont="1" applyFill="1" applyProtection="1">
      <protection locked="0"/>
    </xf>
    <xf numFmtId="0" fontId="64" fillId="32" borderId="0" xfId="95" applyFill="1" applyAlignment="1" applyProtection="1">
      <protection locked="0"/>
    </xf>
    <xf numFmtId="0" fontId="2" fillId="2" borderId="2" xfId="0" applyFont="1" applyFill="1" applyBorder="1" applyProtection="1">
      <protection locked="0"/>
    </xf>
    <xf numFmtId="0" fontId="0" fillId="2" borderId="3" xfId="0" applyFill="1" applyBorder="1" applyProtection="1">
      <protection locked="0"/>
    </xf>
    <xf numFmtId="0" fontId="0" fillId="2" borderId="1" xfId="0" applyFill="1" applyBorder="1" applyProtection="1">
      <protection locked="0"/>
    </xf>
    <xf numFmtId="0" fontId="0" fillId="2" borderId="3" xfId="0" applyNumberFormat="1" applyFill="1" applyBorder="1" applyProtection="1">
      <protection locked="0"/>
    </xf>
    <xf numFmtId="0" fontId="44" fillId="2" borderId="1" xfId="0" applyFont="1" applyFill="1" applyBorder="1" applyProtection="1">
      <protection locked="0"/>
    </xf>
    <xf numFmtId="0" fontId="0" fillId="0" borderId="5" xfId="0" applyFill="1" applyBorder="1" applyProtection="1">
      <protection locked="0"/>
    </xf>
    <xf numFmtId="0" fontId="0" fillId="0" borderId="0" xfId="0" applyFill="1" applyProtection="1">
      <protection locked="0"/>
    </xf>
    <xf numFmtId="0" fontId="2" fillId="0" borderId="5" xfId="0" applyFont="1" applyBorder="1" applyProtection="1">
      <protection locked="0"/>
    </xf>
    <xf numFmtId="0" fontId="2" fillId="29" borderId="1" xfId="0" applyFont="1" applyFill="1" applyBorder="1" applyProtection="1">
      <protection locked="0"/>
    </xf>
    <xf numFmtId="0" fontId="0" fillId="29" borderId="1" xfId="0" applyFill="1" applyBorder="1" applyProtection="1">
      <protection locked="0"/>
    </xf>
    <xf numFmtId="0" fontId="0" fillId="0" borderId="1" xfId="0" applyBorder="1" applyProtection="1">
      <protection locked="0"/>
    </xf>
    <xf numFmtId="0" fontId="0" fillId="0" borderId="14" xfId="0" applyBorder="1" applyProtection="1">
      <protection locked="0"/>
    </xf>
    <xf numFmtId="0" fontId="2" fillId="0" borderId="14" xfId="0" applyFont="1" applyBorder="1" applyProtection="1">
      <protection locked="0"/>
    </xf>
    <xf numFmtId="0" fontId="0" fillId="0" borderId="12" xfId="0" applyBorder="1" applyProtection="1">
      <protection locked="0"/>
    </xf>
    <xf numFmtId="0" fontId="2" fillId="0" borderId="12" xfId="0" applyFont="1" applyBorder="1" applyProtection="1">
      <protection locked="0"/>
    </xf>
    <xf numFmtId="0" fontId="0" fillId="0" borderId="5" xfId="0" applyBorder="1" applyProtection="1">
      <protection locked="0"/>
    </xf>
    <xf numFmtId="0" fontId="0" fillId="0" borderId="10" xfId="0" applyBorder="1" applyProtection="1">
      <protection locked="0"/>
    </xf>
    <xf numFmtId="0" fontId="2" fillId="0" borderId="7" xfId="0" applyFont="1" applyBorder="1" applyProtection="1">
      <protection locked="0"/>
    </xf>
    <xf numFmtId="0" fontId="2" fillId="0" borderId="8" xfId="0" applyFont="1" applyBorder="1" applyProtection="1">
      <protection locked="0"/>
    </xf>
    <xf numFmtId="0" fontId="2" fillId="0" borderId="13" xfId="0" applyFont="1" applyBorder="1" applyProtection="1">
      <protection locked="0"/>
    </xf>
    <xf numFmtId="0" fontId="0" fillId="0" borderId="13" xfId="0" applyBorder="1" applyProtection="1">
      <protection locked="0"/>
    </xf>
    <xf numFmtId="0" fontId="0" fillId="0" borderId="8" xfId="0" applyNumberFormat="1" applyBorder="1" applyProtection="1">
      <protection locked="0"/>
    </xf>
    <xf numFmtId="0" fontId="0" fillId="0" borderId="8" xfId="0" applyBorder="1" applyProtection="1">
      <protection locked="0"/>
    </xf>
    <xf numFmtId="0" fontId="2" fillId="29" borderId="12" xfId="0" applyFont="1" applyFill="1" applyBorder="1" applyProtection="1">
      <protection locked="0"/>
    </xf>
    <xf numFmtId="0" fontId="0" fillId="29" borderId="12" xfId="0" applyFill="1" applyBorder="1" applyProtection="1">
      <protection locked="0"/>
    </xf>
    <xf numFmtId="0" fontId="2" fillId="0" borderId="9" xfId="0" applyFont="1" applyBorder="1" applyProtection="1">
      <protection locked="0"/>
    </xf>
    <xf numFmtId="0" fontId="2" fillId="0" borderId="4" xfId="0" applyFont="1" applyBorder="1" applyProtection="1">
      <protection locked="0"/>
    </xf>
    <xf numFmtId="0" fontId="2" fillId="29" borderId="14" xfId="0" applyFont="1" applyFill="1" applyBorder="1" applyProtection="1">
      <protection locked="0"/>
    </xf>
    <xf numFmtId="0" fontId="0" fillId="29" borderId="14" xfId="0" applyFill="1" applyBorder="1" applyProtection="1">
      <protection locked="0"/>
    </xf>
    <xf numFmtId="0" fontId="2" fillId="0" borderId="10" xfId="0" applyFont="1" applyBorder="1" applyProtection="1">
      <protection locked="0"/>
    </xf>
    <xf numFmtId="0" fontId="2" fillId="0" borderId="11" xfId="0" applyFont="1" applyBorder="1" applyProtection="1">
      <protection locked="0"/>
    </xf>
    <xf numFmtId="1" fontId="0" fillId="0" borderId="3" xfId="0" applyNumberFormat="1" applyBorder="1" applyProtection="1"/>
    <xf numFmtId="0" fontId="0" fillId="0" borderId="5" xfId="0" applyNumberFormat="1" applyBorder="1" applyProtection="1"/>
    <xf numFmtId="0" fontId="0" fillId="0" borderId="8" xfId="0" applyNumberFormat="1" applyBorder="1" applyProtection="1"/>
    <xf numFmtId="1" fontId="0" fillId="0" borderId="5" xfId="0" applyNumberFormat="1" applyBorder="1" applyProtection="1"/>
    <xf numFmtId="0" fontId="0" fillId="0" borderId="4" xfId="0" applyNumberFormat="1" applyBorder="1" applyProtection="1"/>
    <xf numFmtId="0" fontId="0" fillId="0" borderId="4" xfId="0" applyBorder="1" applyProtection="1"/>
    <xf numFmtId="0" fontId="0" fillId="0" borderId="5" xfId="0" applyBorder="1" applyProtection="1"/>
    <xf numFmtId="0" fontId="0" fillId="0" borderId="8" xfId="0" applyBorder="1" applyProtection="1"/>
    <xf numFmtId="0" fontId="0" fillId="30" borderId="4" xfId="0" applyFill="1" applyBorder="1" applyProtection="1"/>
    <xf numFmtId="0" fontId="0" fillId="30" borderId="5" xfId="0" applyFill="1" applyBorder="1" applyProtection="1"/>
    <xf numFmtId="0" fontId="0" fillId="30" borderId="8" xfId="0" applyFill="1" applyBorder="1" applyProtection="1"/>
    <xf numFmtId="0" fontId="0" fillId="2" borderId="14" xfId="0" applyFill="1" applyBorder="1" applyProtection="1"/>
    <xf numFmtId="0" fontId="0" fillId="2" borderId="12" xfId="0" applyFill="1" applyBorder="1" applyProtection="1"/>
    <xf numFmtId="0" fontId="0" fillId="2" borderId="13" xfId="0" applyFill="1" applyBorder="1" applyProtection="1"/>
    <xf numFmtId="0" fontId="0" fillId="0" borderId="0" xfId="0" applyBorder="1" applyProtection="1">
      <protection locked="0"/>
    </xf>
    <xf numFmtId="0" fontId="47" fillId="0" borderId="0" xfId="0" applyFont="1" applyProtection="1">
      <protection locked="0"/>
    </xf>
    <xf numFmtId="0" fontId="47" fillId="0" borderId="0" xfId="0" applyFont="1" applyBorder="1" applyProtection="1">
      <protection locked="0"/>
    </xf>
    <xf numFmtId="0" fontId="0" fillId="0" borderId="7" xfId="0" applyBorder="1" applyProtection="1">
      <protection locked="0"/>
    </xf>
    <xf numFmtId="0" fontId="2" fillId="0" borderId="2" xfId="0" applyFont="1" applyBorder="1" applyProtection="1">
      <protection locked="0"/>
    </xf>
    <xf numFmtId="0" fontId="2" fillId="0" borderId="6" xfId="0" applyFont="1" applyBorder="1" applyProtection="1">
      <protection locked="0"/>
    </xf>
    <xf numFmtId="0" fontId="2" fillId="0" borderId="3" xfId="0" applyFont="1" applyBorder="1" applyProtection="1">
      <protection locked="0"/>
    </xf>
    <xf numFmtId="0" fontId="2" fillId="2" borderId="1" xfId="0" applyFont="1" applyFill="1" applyBorder="1" applyProtection="1">
      <protection locked="0"/>
    </xf>
    <xf numFmtId="0" fontId="2" fillId="29" borderId="3" xfId="0" applyFont="1" applyFill="1" applyBorder="1" applyProtection="1">
      <protection locked="0"/>
    </xf>
    <xf numFmtId="0" fontId="68" fillId="3" borderId="2" xfId="3" applyFont="1" applyFill="1" applyBorder="1" applyAlignment="1" applyProtection="1">
      <alignment vertical="center" wrapText="1"/>
      <protection locked="0"/>
    </xf>
    <xf numFmtId="0" fontId="68" fillId="3" borderId="6" xfId="3" applyFont="1" applyFill="1" applyBorder="1" applyAlignment="1" applyProtection="1">
      <alignment vertical="center" wrapText="1"/>
      <protection locked="0"/>
    </xf>
    <xf numFmtId="0" fontId="68" fillId="3" borderId="8" xfId="3" applyFont="1" applyFill="1" applyBorder="1" applyAlignment="1" applyProtection="1">
      <alignment vertical="center" wrapText="1"/>
      <protection locked="0"/>
    </xf>
    <xf numFmtId="0" fontId="2" fillId="0" borderId="1" xfId="0" applyFont="1" applyBorder="1" applyProtection="1">
      <protection locked="0"/>
    </xf>
    <xf numFmtId="0" fontId="0" fillId="0" borderId="3" xfId="0" applyFont="1" applyBorder="1" applyProtection="1">
      <protection locked="0"/>
    </xf>
    <xf numFmtId="0" fontId="68" fillId="3" borderId="3" xfId="3" applyFont="1" applyFill="1" applyBorder="1" applyAlignment="1" applyProtection="1">
      <alignment vertical="center" wrapText="1"/>
      <protection locked="0"/>
    </xf>
    <xf numFmtId="0" fontId="0" fillId="0" borderId="12" xfId="0" applyFont="1" applyBorder="1" applyProtection="1">
      <protection locked="0"/>
    </xf>
    <xf numFmtId="0" fontId="0" fillId="0" borderId="1" xfId="0" applyFont="1" applyBorder="1" applyProtection="1">
      <protection locked="0"/>
    </xf>
    <xf numFmtId="0" fontId="0" fillId="0" borderId="13" xfId="0" applyFont="1" applyBorder="1" applyProtection="1">
      <protection locked="0"/>
    </xf>
    <xf numFmtId="0" fontId="0" fillId="0" borderId="8" xfId="0" applyFont="1" applyBorder="1" applyProtection="1">
      <protection locked="0"/>
    </xf>
    <xf numFmtId="0" fontId="8" fillId="0" borderId="1" xfId="0" applyFont="1" applyFill="1" applyBorder="1" applyProtection="1">
      <protection locked="0"/>
    </xf>
    <xf numFmtId="0" fontId="7" fillId="0" borderId="0" xfId="3" applyFont="1" applyFill="1" applyBorder="1" applyAlignment="1" applyProtection="1">
      <alignment horizontal="center"/>
      <protection locked="0"/>
    </xf>
    <xf numFmtId="0" fontId="8" fillId="0" borderId="1" xfId="0" applyFont="1" applyFill="1" applyBorder="1" applyAlignment="1" applyProtection="1">
      <alignment wrapText="1"/>
      <protection locked="0"/>
    </xf>
    <xf numFmtId="0" fontId="7" fillId="3" borderId="0" xfId="3" applyFont="1" applyFill="1" applyBorder="1" applyAlignment="1" applyProtection="1">
      <alignment horizontal="center"/>
      <protection locked="0"/>
    </xf>
    <xf numFmtId="0" fontId="69" fillId="0" borderId="0" xfId="1" applyFont="1" applyFill="1" applyBorder="1" applyAlignment="1" applyProtection="1">
      <alignment wrapText="1"/>
      <protection locked="0"/>
    </xf>
    <xf numFmtId="0" fontId="70" fillId="0" borderId="0" xfId="3" applyFont="1" applyFill="1" applyBorder="1" applyAlignment="1" applyProtection="1">
      <alignment horizontal="center"/>
      <protection locked="0"/>
    </xf>
    <xf numFmtId="0" fontId="0" fillId="0" borderId="0" xfId="0" applyFill="1" applyBorder="1" applyProtection="1">
      <protection locked="0"/>
    </xf>
    <xf numFmtId="0" fontId="68" fillId="5" borderId="3" xfId="3" applyFont="1" applyFill="1" applyBorder="1" applyAlignment="1" applyProtection="1">
      <alignment horizontal="center" vertical="center" wrapText="1"/>
    </xf>
    <xf numFmtId="0" fontId="68" fillId="5" borderId="1" xfId="3" applyFont="1" applyFill="1" applyBorder="1" applyAlignment="1" applyProtection="1">
      <alignment horizontal="center" vertical="center" wrapText="1"/>
    </xf>
    <xf numFmtId="0" fontId="68" fillId="4" borderId="1" xfId="3" applyFont="1" applyFill="1" applyBorder="1" applyAlignment="1" applyProtection="1">
      <alignment horizontal="center" vertical="center" wrapText="1"/>
    </xf>
    <xf numFmtId="0" fontId="0" fillId="3" borderId="1" xfId="3" applyFont="1" applyFill="1" applyBorder="1" applyAlignment="1" applyProtection="1">
      <alignment horizontal="center" vertical="center" wrapText="1"/>
    </xf>
    <xf numFmtId="0" fontId="0" fillId="3" borderId="13" xfId="3" applyFont="1" applyFill="1" applyBorder="1" applyAlignment="1" applyProtection="1">
      <alignment horizontal="center" vertical="center" wrapText="1"/>
    </xf>
    <xf numFmtId="0" fontId="0" fillId="0" borderId="3" xfId="0" applyFont="1" applyBorder="1" applyProtection="1"/>
    <xf numFmtId="0" fontId="0" fillId="0" borderId="5" xfId="0" applyFont="1" applyBorder="1" applyProtection="1"/>
    <xf numFmtId="0" fontId="0" fillId="0" borderId="8" xfId="0" applyFont="1" applyBorder="1" applyProtection="1"/>
    <xf numFmtId="0" fontId="0" fillId="31" borderId="1" xfId="0" applyFont="1" applyFill="1" applyBorder="1" applyProtection="1"/>
    <xf numFmtId="0" fontId="0" fillId="31" borderId="12" xfId="0" applyFont="1" applyFill="1" applyBorder="1" applyProtection="1"/>
    <xf numFmtId="0" fontId="0" fillId="31" borderId="13" xfId="0" applyFont="1" applyFill="1" applyBorder="1" applyProtection="1"/>
    <xf numFmtId="0" fontId="7" fillId="0" borderId="2" xfId="3" applyFont="1" applyFill="1" applyBorder="1" applyAlignment="1" applyProtection="1">
      <alignment horizontal="center"/>
    </xf>
    <xf numFmtId="0" fontId="7" fillId="0" borderId="6" xfId="3" applyFont="1" applyFill="1" applyBorder="1" applyAlignment="1" applyProtection="1">
      <alignment horizontal="center"/>
    </xf>
    <xf numFmtId="0" fontId="7" fillId="0" borderId="3" xfId="3" applyFont="1" applyFill="1" applyBorder="1" applyAlignment="1" applyProtection="1">
      <alignment horizontal="center"/>
    </xf>
    <xf numFmtId="0" fontId="61" fillId="0" borderId="0" xfId="0" applyFont="1" applyProtection="1">
      <protection locked="0"/>
    </xf>
    <xf numFmtId="0" fontId="66" fillId="0" borderId="2" xfId="0" applyFont="1" applyBorder="1" applyProtection="1">
      <protection locked="0"/>
    </xf>
    <xf numFmtId="0" fontId="0" fillId="0" borderId="6" xfId="0" applyFont="1" applyBorder="1" applyProtection="1">
      <protection locked="0"/>
    </xf>
    <xf numFmtId="0" fontId="66" fillId="0" borderId="11" xfId="0" applyFont="1" applyBorder="1" applyProtection="1">
      <protection locked="0"/>
    </xf>
    <xf numFmtId="0" fontId="0" fillId="0" borderId="7" xfId="0" applyFont="1" applyBorder="1" applyProtection="1">
      <protection locked="0"/>
    </xf>
    <xf numFmtId="0" fontId="0" fillId="0" borderId="6" xfId="0" applyBorder="1" applyProtection="1">
      <protection locked="0"/>
    </xf>
    <xf numFmtId="0" fontId="65" fillId="0" borderId="1" xfId="0" applyFont="1" applyBorder="1" applyProtection="1">
      <protection locked="0"/>
    </xf>
    <xf numFmtId="0" fontId="66" fillId="0" borderId="12" xfId="0" applyFont="1" applyFill="1" applyBorder="1" applyProtection="1">
      <protection locked="0"/>
    </xf>
    <xf numFmtId="0" fontId="65" fillId="0" borderId="12" xfId="0" applyFont="1" applyFill="1" applyBorder="1" applyProtection="1">
      <protection locked="0"/>
    </xf>
    <xf numFmtId="0" fontId="65" fillId="32" borderId="12" xfId="0" applyFont="1" applyFill="1" applyBorder="1" applyProtection="1">
      <protection locked="0"/>
    </xf>
    <xf numFmtId="0" fontId="65" fillId="0" borderId="13" xfId="0" applyFont="1" applyFill="1" applyBorder="1" applyProtection="1">
      <protection locked="0"/>
    </xf>
    <xf numFmtId="0" fontId="0" fillId="0" borderId="7" xfId="0" applyFill="1" applyBorder="1" applyProtection="1">
      <protection locked="0"/>
    </xf>
    <xf numFmtId="0" fontId="65" fillId="32" borderId="13" xfId="0" applyFont="1" applyFill="1" applyBorder="1" applyProtection="1">
      <protection locked="0"/>
    </xf>
    <xf numFmtId="0" fontId="66" fillId="0" borderId="12" xfId="0" applyFont="1" applyBorder="1" applyProtection="1">
      <protection locked="0"/>
    </xf>
    <xf numFmtId="0" fontId="65" fillId="0" borderId="12" xfId="0" applyFont="1" applyBorder="1" applyProtection="1">
      <protection locked="0"/>
    </xf>
    <xf numFmtId="0" fontId="65" fillId="0" borderId="8" xfId="0" applyFont="1" applyBorder="1" applyProtection="1">
      <protection locked="0"/>
    </xf>
    <xf numFmtId="0" fontId="65" fillId="0" borderId="13" xfId="0" applyFont="1" applyBorder="1" applyProtection="1">
      <protection locked="0"/>
    </xf>
    <xf numFmtId="0" fontId="65" fillId="0" borderId="5" xfId="0" applyFont="1" applyBorder="1" applyProtection="1">
      <protection locked="0"/>
    </xf>
    <xf numFmtId="0" fontId="66" fillId="0" borderId="5" xfId="0" applyFont="1" applyBorder="1" applyProtection="1">
      <protection locked="0"/>
    </xf>
    <xf numFmtId="0" fontId="0" fillId="0" borderId="27" xfId="0" applyBorder="1" applyProtection="1">
      <protection locked="0"/>
    </xf>
    <xf numFmtId="0" fontId="65" fillId="0" borderId="27" xfId="0" applyFont="1" applyBorder="1" applyProtection="1">
      <protection locked="0"/>
    </xf>
    <xf numFmtId="0" fontId="65" fillId="0" borderId="4" xfId="0" applyFont="1" applyBorder="1" applyProtection="1">
      <protection locked="0"/>
    </xf>
    <xf numFmtId="0" fontId="0" fillId="0" borderId="11" xfId="0" applyBorder="1" applyProtection="1">
      <protection locked="0"/>
    </xf>
    <xf numFmtId="0" fontId="65" fillId="0" borderId="7" xfId="0" applyFont="1" applyBorder="1" applyProtection="1">
      <protection locked="0"/>
    </xf>
    <xf numFmtId="0" fontId="66" fillId="0" borderId="7" xfId="0" applyFont="1" applyBorder="1" applyProtection="1">
      <protection locked="0"/>
    </xf>
  </cellXfs>
  <cellStyles count="96">
    <cellStyle name="20% - Accent1" xfId="4"/>
    <cellStyle name="20% - Accent2" xfId="5"/>
    <cellStyle name="20% - Accent3" xfId="6"/>
    <cellStyle name="20% - Accent4" xfId="7"/>
    <cellStyle name="20% - Accent5" xfId="8"/>
    <cellStyle name="20% - Accent6" xfId="9"/>
    <cellStyle name="20% - Акцент1 2" xfId="10"/>
    <cellStyle name="20% - Акцент2 2" xfId="11"/>
    <cellStyle name="20% - Акцент3 2" xfId="12"/>
    <cellStyle name="20% - Акцент4 2" xfId="13"/>
    <cellStyle name="20% - Акцент5 2" xfId="14"/>
    <cellStyle name="20% - Акцент6 2" xfId="15"/>
    <cellStyle name="40% - Accent1" xfId="16"/>
    <cellStyle name="40% - Accent2" xfId="17"/>
    <cellStyle name="40% - Accent3" xfId="18"/>
    <cellStyle name="40% - Accent4" xfId="19"/>
    <cellStyle name="40% - Accent5" xfId="20"/>
    <cellStyle name="40% - Accent6" xfId="21"/>
    <cellStyle name="40% - Акцент1 2" xfId="22"/>
    <cellStyle name="40% - Акцент2 2" xfId="23"/>
    <cellStyle name="40% - Акцент3 2" xfId="24"/>
    <cellStyle name="40% - Акцент4 2" xfId="25"/>
    <cellStyle name="40% - Акцент5 2" xfId="26"/>
    <cellStyle name="40% - Акцент6 2" xfId="27"/>
    <cellStyle name="60% - Accent1" xfId="28"/>
    <cellStyle name="60% - Accent2" xfId="29"/>
    <cellStyle name="60% - Accent3" xfId="30"/>
    <cellStyle name="60% - Accent4" xfId="31"/>
    <cellStyle name="60% - Accent5" xfId="32"/>
    <cellStyle name="60% - Accent6" xfId="33"/>
    <cellStyle name="60% - Акцент1 2" xfId="34"/>
    <cellStyle name="60% - Акцент2 2" xfId="35"/>
    <cellStyle name="60% - Акцент3 2" xfId="36"/>
    <cellStyle name="60% - Акцент4 2" xfId="37"/>
    <cellStyle name="60% - Акцент5 2" xfId="38"/>
    <cellStyle name="60% - Акцент6 2" xfId="39"/>
    <cellStyle name="Accent1" xfId="40"/>
    <cellStyle name="Accent2" xfId="41"/>
    <cellStyle name="Accent3" xfId="42"/>
    <cellStyle name="Accent4" xfId="43"/>
    <cellStyle name="Accent5" xfId="44"/>
    <cellStyle name="Accent6" xfId="45"/>
    <cellStyle name="Bad" xfId="46"/>
    <cellStyle name="Calculation" xfId="47"/>
    <cellStyle name="Check Cell" xfId="48"/>
    <cellStyle name="Explanatory Text" xfId="49"/>
    <cellStyle name="Good" xfId="50"/>
    <cellStyle name="Heading 1" xfId="51"/>
    <cellStyle name="Heading 2" xfId="52"/>
    <cellStyle name="Heading 3" xfId="53"/>
    <cellStyle name="Heading 4" xfId="54"/>
    <cellStyle name="Input" xfId="55"/>
    <cellStyle name="Linked Cell" xfId="56"/>
    <cellStyle name="Neutral" xfId="57"/>
    <cellStyle name="Normale_Foglio3" xfId="58"/>
    <cellStyle name="Note" xfId="59"/>
    <cellStyle name="Output" xfId="60"/>
    <cellStyle name="Title" xfId="61"/>
    <cellStyle name="Total" xfId="62"/>
    <cellStyle name="Warning Text" xfId="63"/>
    <cellStyle name="Акцент1 2" xfId="64"/>
    <cellStyle name="Акцент2 2" xfId="65"/>
    <cellStyle name="Акцент3 2" xfId="66"/>
    <cellStyle name="Акцент4 2" xfId="67"/>
    <cellStyle name="Акцент5 2" xfId="68"/>
    <cellStyle name="Акцент6 2" xfId="69"/>
    <cellStyle name="Ввод  2" xfId="70"/>
    <cellStyle name="Вывод 2" xfId="71"/>
    <cellStyle name="Вычисление 2" xfId="72"/>
    <cellStyle name="Гиперссылка" xfId="95" builtinId="8"/>
    <cellStyle name="Денежный 2" xfId="73"/>
    <cellStyle name="Заголовок 1 2" xfId="74"/>
    <cellStyle name="Заголовок 2 2" xfId="75"/>
    <cellStyle name="Заголовок 3 2" xfId="76"/>
    <cellStyle name="Заголовок 4 2" xfId="77"/>
    <cellStyle name="Итог 2" xfId="78"/>
    <cellStyle name="Контрольная ячейка 2" xfId="79"/>
    <cellStyle name="Название 2" xfId="80"/>
    <cellStyle name="Нейтральный 2" xfId="81"/>
    <cellStyle name="Обычный" xfId="0" builtinId="0"/>
    <cellStyle name="Обычный 2" xfId="1"/>
    <cellStyle name="Обычный 3" xfId="2"/>
    <cellStyle name="Обычный 4" xfId="82"/>
    <cellStyle name="Обычный 5" xfId="3"/>
    <cellStyle name="Обычный 6" xfId="83"/>
    <cellStyle name="Обычный 7" xfId="84"/>
    <cellStyle name="Плохой 2" xfId="85"/>
    <cellStyle name="Пояснение 2" xfId="86"/>
    <cellStyle name="Примечание 2" xfId="87"/>
    <cellStyle name="Процентный 2" xfId="88"/>
    <cellStyle name="Связанная ячейка 2" xfId="89"/>
    <cellStyle name="Стиль 1" xfId="90"/>
    <cellStyle name="Текст предупреждения 2" xfId="91"/>
    <cellStyle name="Финансовый 3" xfId="92"/>
    <cellStyle name="Хороший 2" xfId="93"/>
    <cellStyle name="常规_CI_1" xfId="94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4.png"/><Relationship Id="rId3" Type="http://schemas.openxmlformats.org/officeDocument/2006/relationships/image" Target="../media/image9.png"/><Relationship Id="rId7" Type="http://schemas.openxmlformats.org/officeDocument/2006/relationships/image" Target="../media/image13.png"/><Relationship Id="rId2" Type="http://schemas.openxmlformats.org/officeDocument/2006/relationships/image" Target="../media/image8.png"/><Relationship Id="rId1" Type="http://schemas.openxmlformats.org/officeDocument/2006/relationships/image" Target="../media/image7.jpeg"/><Relationship Id="rId6" Type="http://schemas.openxmlformats.org/officeDocument/2006/relationships/image" Target="../media/image12.png"/><Relationship Id="rId5" Type="http://schemas.openxmlformats.org/officeDocument/2006/relationships/image" Target="../media/image11.png"/><Relationship Id="rId10" Type="http://schemas.openxmlformats.org/officeDocument/2006/relationships/image" Target="../media/image16.png"/><Relationship Id="rId4" Type="http://schemas.openxmlformats.org/officeDocument/2006/relationships/image" Target="../media/image10.png"/><Relationship Id="rId9" Type="http://schemas.openxmlformats.org/officeDocument/2006/relationships/image" Target="../media/image15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.png"/><Relationship Id="rId2" Type="http://schemas.openxmlformats.org/officeDocument/2006/relationships/image" Target="../media/image18.png"/><Relationship Id="rId1" Type="http://schemas.openxmlformats.org/officeDocument/2006/relationships/image" Target="../media/image1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20</xdr:row>
      <xdr:rowOff>9525</xdr:rowOff>
    </xdr:from>
    <xdr:to>
      <xdr:col>1</xdr:col>
      <xdr:colOff>1364316</xdr:colOff>
      <xdr:row>22</xdr:row>
      <xdr:rowOff>85725</xdr:rowOff>
    </xdr:to>
    <xdr:pic>
      <xdr:nvPicPr>
        <xdr:cNvPr id="2" name="Рисунок 1" descr="двукаскадная.jpg"/>
        <xdr:cNvPicPr>
          <a:picLocks noChangeAspect="1"/>
        </xdr:cNvPicPr>
      </xdr:nvPicPr>
      <xdr:blipFill>
        <a:blip xmlns:r="http://schemas.openxmlformats.org/officeDocument/2006/relationships" r:embed="rId1" cstate="print">
          <a:lum bright="1000" contrast="2000"/>
        </a:blip>
        <a:stretch>
          <a:fillRect/>
        </a:stretch>
      </xdr:blipFill>
      <xdr:spPr>
        <a:xfrm>
          <a:off x="28575" y="1047750"/>
          <a:ext cx="1945341" cy="457200"/>
        </a:xfrm>
        <a:prstGeom prst="rect">
          <a:avLst/>
        </a:prstGeom>
      </xdr:spPr>
    </xdr:pic>
    <xdr:clientData/>
  </xdr:twoCellAnchor>
  <xdr:twoCellAnchor editAs="oneCell">
    <xdr:from>
      <xdr:col>0</xdr:col>
      <xdr:colOff>369943</xdr:colOff>
      <xdr:row>28</xdr:row>
      <xdr:rowOff>9525</xdr:rowOff>
    </xdr:from>
    <xdr:to>
      <xdr:col>1</xdr:col>
      <xdr:colOff>1143000</xdr:colOff>
      <xdr:row>30</xdr:row>
      <xdr:rowOff>85725</xdr:rowOff>
    </xdr:to>
    <xdr:pic>
      <xdr:nvPicPr>
        <xdr:cNvPr id="3" name="Рисунок 2" descr="двукаскадная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69943" y="1809750"/>
          <a:ext cx="1382657" cy="457200"/>
        </a:xfrm>
        <a:prstGeom prst="rect">
          <a:avLst/>
        </a:prstGeom>
      </xdr:spPr>
    </xdr:pic>
    <xdr:clientData/>
  </xdr:twoCellAnchor>
  <xdr:twoCellAnchor editAs="oneCell">
    <xdr:from>
      <xdr:col>0</xdr:col>
      <xdr:colOff>85725</xdr:colOff>
      <xdr:row>32</xdr:row>
      <xdr:rowOff>44329</xdr:rowOff>
    </xdr:from>
    <xdr:to>
      <xdr:col>1</xdr:col>
      <xdr:colOff>1190625</xdr:colOff>
      <xdr:row>34</xdr:row>
      <xdr:rowOff>142874</xdr:rowOff>
    </xdr:to>
    <xdr:pic>
      <xdr:nvPicPr>
        <xdr:cNvPr id="4" name="Рисунок 3" descr="двукаскадная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5725" y="2606554"/>
          <a:ext cx="1714500" cy="479545"/>
        </a:xfrm>
        <a:prstGeom prst="rect">
          <a:avLst/>
        </a:prstGeom>
      </xdr:spPr>
    </xdr:pic>
    <xdr:clientData/>
  </xdr:twoCellAnchor>
  <xdr:twoCellAnchor editAs="oneCell">
    <xdr:from>
      <xdr:col>0</xdr:col>
      <xdr:colOff>442558</xdr:colOff>
      <xdr:row>36</xdr:row>
      <xdr:rowOff>76200</xdr:rowOff>
    </xdr:from>
    <xdr:to>
      <xdr:col>1</xdr:col>
      <xdr:colOff>1119542</xdr:colOff>
      <xdr:row>38</xdr:row>
      <xdr:rowOff>174745</xdr:rowOff>
    </xdr:to>
    <xdr:pic>
      <xdr:nvPicPr>
        <xdr:cNvPr id="5" name="Рисунок 4" descr="двукаскадная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2558" y="3400425"/>
          <a:ext cx="1286584" cy="479545"/>
        </a:xfrm>
        <a:prstGeom prst="rect">
          <a:avLst/>
        </a:prstGeom>
      </xdr:spPr>
    </xdr:pic>
    <xdr:clientData/>
  </xdr:twoCellAnchor>
  <xdr:twoCellAnchor>
    <xdr:from>
      <xdr:col>1</xdr:col>
      <xdr:colOff>228600</xdr:colOff>
      <xdr:row>21</xdr:row>
      <xdr:rowOff>142875</xdr:rowOff>
    </xdr:from>
    <xdr:to>
      <xdr:col>1</xdr:col>
      <xdr:colOff>695325</xdr:colOff>
      <xdr:row>21</xdr:row>
      <xdr:rowOff>144463</xdr:rowOff>
    </xdr:to>
    <xdr:cxnSp macro="">
      <xdr:nvCxnSpPr>
        <xdr:cNvPr id="9" name="Прямая со стрелкой 8"/>
        <xdr:cNvCxnSpPr/>
      </xdr:nvCxnSpPr>
      <xdr:spPr>
        <a:xfrm>
          <a:off x="838200" y="1371600"/>
          <a:ext cx="466725" cy="1588"/>
        </a:xfrm>
        <a:prstGeom prst="straightConnector1">
          <a:avLst/>
        </a:prstGeom>
        <a:ln>
          <a:headEnd type="arrow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76201</xdr:colOff>
      <xdr:row>29</xdr:row>
      <xdr:rowOff>171450</xdr:rowOff>
    </xdr:from>
    <xdr:to>
      <xdr:col>1</xdr:col>
      <xdr:colOff>314326</xdr:colOff>
      <xdr:row>29</xdr:row>
      <xdr:rowOff>173038</xdr:rowOff>
    </xdr:to>
    <xdr:cxnSp macro="">
      <xdr:nvCxnSpPr>
        <xdr:cNvPr id="11" name="Прямая со стрелкой 10"/>
        <xdr:cNvCxnSpPr/>
      </xdr:nvCxnSpPr>
      <xdr:spPr>
        <a:xfrm rot="10800000">
          <a:off x="685801" y="2162175"/>
          <a:ext cx="238125" cy="1588"/>
        </a:xfrm>
        <a:prstGeom prst="straightConnector1">
          <a:avLst/>
        </a:prstGeom>
        <a:ln>
          <a:headEnd type="arrow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133350</xdr:colOff>
      <xdr:row>33</xdr:row>
      <xdr:rowOff>152400</xdr:rowOff>
    </xdr:from>
    <xdr:to>
      <xdr:col>1</xdr:col>
      <xdr:colOff>457200</xdr:colOff>
      <xdr:row>33</xdr:row>
      <xdr:rowOff>161925</xdr:rowOff>
    </xdr:to>
    <xdr:cxnSp macro="">
      <xdr:nvCxnSpPr>
        <xdr:cNvPr id="13" name="Прямая со стрелкой 12"/>
        <xdr:cNvCxnSpPr/>
      </xdr:nvCxnSpPr>
      <xdr:spPr>
        <a:xfrm>
          <a:off x="742950" y="2905125"/>
          <a:ext cx="323850" cy="9525"/>
        </a:xfrm>
        <a:prstGeom prst="straightConnector1">
          <a:avLst/>
        </a:prstGeom>
        <a:ln>
          <a:headEnd type="arrow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419824</xdr:colOff>
      <xdr:row>40</xdr:row>
      <xdr:rowOff>57150</xdr:rowOff>
    </xdr:from>
    <xdr:to>
      <xdr:col>1</xdr:col>
      <xdr:colOff>1019160</xdr:colOff>
      <xdr:row>42</xdr:row>
      <xdr:rowOff>155695</xdr:rowOff>
    </xdr:to>
    <xdr:pic>
      <xdr:nvPicPr>
        <xdr:cNvPr id="14" name="Рисунок 13" descr="двукаскадная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419824" y="4143375"/>
          <a:ext cx="1208936" cy="479545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24</xdr:row>
      <xdr:rowOff>9525</xdr:rowOff>
    </xdr:from>
    <xdr:to>
      <xdr:col>1</xdr:col>
      <xdr:colOff>1364316</xdr:colOff>
      <xdr:row>26</xdr:row>
      <xdr:rowOff>85725</xdr:rowOff>
    </xdr:to>
    <xdr:pic>
      <xdr:nvPicPr>
        <xdr:cNvPr id="15" name="Рисунок 14" descr="двукаскадная.jpg"/>
        <xdr:cNvPicPr>
          <a:picLocks noChangeAspect="1"/>
        </xdr:cNvPicPr>
      </xdr:nvPicPr>
      <xdr:blipFill>
        <a:blip xmlns:r="http://schemas.openxmlformats.org/officeDocument/2006/relationships" r:embed="rId1" cstate="print">
          <a:lum bright="1000" contrast="2000"/>
        </a:blip>
        <a:stretch>
          <a:fillRect/>
        </a:stretch>
      </xdr:blipFill>
      <xdr:spPr>
        <a:xfrm>
          <a:off x="28575" y="1047750"/>
          <a:ext cx="1945341" cy="457200"/>
        </a:xfrm>
        <a:prstGeom prst="rect">
          <a:avLst/>
        </a:prstGeom>
      </xdr:spPr>
    </xdr:pic>
    <xdr:clientData/>
  </xdr:twoCellAnchor>
  <xdr:twoCellAnchor>
    <xdr:from>
      <xdr:col>1</xdr:col>
      <xdr:colOff>228600</xdr:colOff>
      <xdr:row>25</xdr:row>
      <xdr:rowOff>142875</xdr:rowOff>
    </xdr:from>
    <xdr:to>
      <xdr:col>1</xdr:col>
      <xdr:colOff>695325</xdr:colOff>
      <xdr:row>25</xdr:row>
      <xdr:rowOff>144463</xdr:rowOff>
    </xdr:to>
    <xdr:cxnSp macro="">
      <xdr:nvCxnSpPr>
        <xdr:cNvPr id="16" name="Прямая со стрелкой 15"/>
        <xdr:cNvCxnSpPr/>
      </xdr:nvCxnSpPr>
      <xdr:spPr>
        <a:xfrm>
          <a:off x="838200" y="1371600"/>
          <a:ext cx="466725" cy="1588"/>
        </a:xfrm>
        <a:prstGeom prst="straightConnector1">
          <a:avLst/>
        </a:prstGeom>
        <a:ln>
          <a:headEnd type="arrow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428625</xdr:colOff>
      <xdr:row>44</xdr:row>
      <xdr:rowOff>28575</xdr:rowOff>
    </xdr:from>
    <xdr:to>
      <xdr:col>1</xdr:col>
      <xdr:colOff>1019175</xdr:colOff>
      <xdr:row>46</xdr:row>
      <xdr:rowOff>127120</xdr:rowOff>
    </xdr:to>
    <xdr:pic>
      <xdr:nvPicPr>
        <xdr:cNvPr id="17" name="Рисунок 16" descr="двукаскадная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28625" y="5638800"/>
          <a:ext cx="1200150" cy="479545"/>
        </a:xfrm>
        <a:prstGeom prst="rect">
          <a:avLst/>
        </a:prstGeom>
      </xdr:spPr>
    </xdr:pic>
    <xdr:clientData/>
  </xdr:twoCellAnchor>
  <xdr:twoCellAnchor editAs="oneCell">
    <xdr:from>
      <xdr:col>0</xdr:col>
      <xdr:colOff>419824</xdr:colOff>
      <xdr:row>48</xdr:row>
      <xdr:rowOff>57150</xdr:rowOff>
    </xdr:from>
    <xdr:to>
      <xdr:col>1</xdr:col>
      <xdr:colOff>1019160</xdr:colOff>
      <xdr:row>50</xdr:row>
      <xdr:rowOff>155695</xdr:rowOff>
    </xdr:to>
    <xdr:pic>
      <xdr:nvPicPr>
        <xdr:cNvPr id="18" name="Рисунок 17" descr="двукаскадная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419824" y="4905375"/>
          <a:ext cx="1208936" cy="479545"/>
        </a:xfrm>
        <a:prstGeom prst="rect">
          <a:avLst/>
        </a:prstGeom>
      </xdr:spPr>
    </xdr:pic>
    <xdr:clientData/>
  </xdr:twoCellAnchor>
  <xdr:twoCellAnchor editAs="oneCell">
    <xdr:from>
      <xdr:col>0</xdr:col>
      <xdr:colOff>428625</xdr:colOff>
      <xdr:row>52</xdr:row>
      <xdr:rowOff>28575</xdr:rowOff>
    </xdr:from>
    <xdr:to>
      <xdr:col>1</xdr:col>
      <xdr:colOff>1019175</xdr:colOff>
      <xdr:row>54</xdr:row>
      <xdr:rowOff>127120</xdr:rowOff>
    </xdr:to>
    <xdr:pic>
      <xdr:nvPicPr>
        <xdr:cNvPr id="19" name="Рисунок 18" descr="двукаскадная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28625" y="5638800"/>
          <a:ext cx="1200150" cy="47954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602455</xdr:rowOff>
    </xdr:from>
    <xdr:to>
      <xdr:col>5</xdr:col>
      <xdr:colOff>205620</xdr:colOff>
      <xdr:row>31</xdr:row>
      <xdr:rowOff>34394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602455"/>
          <a:ext cx="7376584" cy="5801783"/>
        </a:xfrm>
        <a:prstGeom prst="rect">
          <a:avLst/>
        </a:prstGeom>
      </xdr:spPr>
    </xdr:pic>
    <xdr:clientData/>
  </xdr:twoCellAnchor>
  <xdr:twoCellAnchor editAs="oneCell">
    <xdr:from>
      <xdr:col>4</xdr:col>
      <xdr:colOff>329972</xdr:colOff>
      <xdr:row>0</xdr:row>
      <xdr:rowOff>457541</xdr:rowOff>
    </xdr:from>
    <xdr:to>
      <xdr:col>20</xdr:col>
      <xdr:colOff>376387</xdr:colOff>
      <xdr:row>31</xdr:row>
      <xdr:rowOff>46114</xdr:rowOff>
    </xdr:to>
    <xdr:pic>
      <xdr:nvPicPr>
        <xdr:cNvPr id="5" name="Рисунок 4"/>
        <xdr:cNvPicPr/>
      </xdr:nvPicPr>
      <xdr:blipFill>
        <a:blip xmlns:r="http://schemas.openxmlformats.org/officeDocument/2006/relationships" r:embed="rId2" cstate="print"/>
        <a:srcRect l="13781" r="23625"/>
        <a:stretch>
          <a:fillRect/>
        </a:stretch>
      </xdr:blipFill>
      <xdr:spPr>
        <a:xfrm>
          <a:off x="6943043" y="457541"/>
          <a:ext cx="9598630" cy="5956716"/>
        </a:xfrm>
        <a:prstGeom prst="rect">
          <a:avLst/>
        </a:prstGeom>
      </xdr:spPr>
    </xdr:pic>
    <xdr:clientData/>
  </xdr:twoCellAnchor>
  <xdr:twoCellAnchor editAs="oneCell">
    <xdr:from>
      <xdr:col>0</xdr:col>
      <xdr:colOff>250031</xdr:colOff>
      <xdr:row>69</xdr:row>
      <xdr:rowOff>95251</xdr:rowOff>
    </xdr:from>
    <xdr:to>
      <xdr:col>8</xdr:col>
      <xdr:colOff>383079</xdr:colOff>
      <xdr:row>104</xdr:row>
      <xdr:rowOff>95251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250031" y="13239751"/>
          <a:ext cx="8880740" cy="6667500"/>
        </a:xfrm>
        <a:prstGeom prst="rect">
          <a:avLst/>
        </a:prstGeom>
      </xdr:spPr>
    </xdr:pic>
    <xdr:clientData/>
  </xdr:twoCellAnchor>
  <xdr:twoCellAnchor editAs="oneCell">
    <xdr:from>
      <xdr:col>7</xdr:col>
      <xdr:colOff>206944</xdr:colOff>
      <xdr:row>69</xdr:row>
      <xdr:rowOff>53484</xdr:rowOff>
    </xdr:from>
    <xdr:to>
      <xdr:col>23</xdr:col>
      <xdr:colOff>566889</xdr:colOff>
      <xdr:row>105</xdr:row>
      <xdr:rowOff>23596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656980" y="13660627"/>
          <a:ext cx="9912159" cy="682811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33</xdr:row>
      <xdr:rowOff>0</xdr:rowOff>
    </xdr:from>
    <xdr:to>
      <xdr:col>8</xdr:col>
      <xdr:colOff>69735</xdr:colOff>
      <xdr:row>68</xdr:row>
      <xdr:rowOff>99647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0" y="6286500"/>
          <a:ext cx="8822531" cy="6767147"/>
        </a:xfrm>
        <a:prstGeom prst="rect">
          <a:avLst/>
        </a:prstGeom>
      </xdr:spPr>
    </xdr:pic>
    <xdr:clientData/>
  </xdr:twoCellAnchor>
  <xdr:twoCellAnchor editAs="oneCell">
    <xdr:from>
      <xdr:col>7</xdr:col>
      <xdr:colOff>104518</xdr:colOff>
      <xdr:row>32</xdr:row>
      <xdr:rowOff>96949</xdr:rowOff>
    </xdr:from>
    <xdr:to>
      <xdr:col>22</xdr:col>
      <xdr:colOff>316271</xdr:colOff>
      <xdr:row>67</xdr:row>
      <xdr:rowOff>19796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 l="9674"/>
        <a:stretch>
          <a:fillRect/>
        </a:stretch>
      </xdr:blipFill>
      <xdr:spPr>
        <a:xfrm>
          <a:off x="8554554" y="6655592"/>
          <a:ext cx="9151646" cy="659034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108</xdr:row>
      <xdr:rowOff>71438</xdr:rowOff>
    </xdr:from>
    <xdr:to>
      <xdr:col>10</xdr:col>
      <xdr:colOff>53068</xdr:colOff>
      <xdr:row>143</xdr:row>
      <xdr:rowOff>100013</xdr:rowOff>
    </xdr:to>
    <xdr:pic>
      <xdr:nvPicPr>
        <xdr:cNvPr id="10" name="Рисунок 9"/>
        <xdr:cNvPicPr/>
      </xdr:nvPicPr>
      <xdr:blipFill>
        <a:blip xmlns:r="http://schemas.openxmlformats.org/officeDocument/2006/relationships" r:embed="rId7" cstate="print"/>
        <a:srcRect l="3937" r="13781"/>
        <a:stretch>
          <a:fillRect/>
        </a:stretch>
      </xdr:blipFill>
      <xdr:spPr bwMode="auto">
        <a:xfrm>
          <a:off x="0" y="20645438"/>
          <a:ext cx="10020300" cy="6696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395816</xdr:colOff>
      <xdr:row>108</xdr:row>
      <xdr:rowOff>40821</xdr:rowOff>
    </xdr:from>
    <xdr:to>
      <xdr:col>24</xdr:col>
      <xdr:colOff>542491</xdr:colOff>
      <xdr:row>144</xdr:row>
      <xdr:rowOff>17029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 l="7883"/>
        <a:stretch>
          <a:fillRect/>
        </a:stretch>
      </xdr:blipFill>
      <xdr:spPr>
        <a:xfrm>
          <a:off x="9825566" y="21077464"/>
          <a:ext cx="9331496" cy="683420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149</xdr:row>
      <xdr:rowOff>0</xdr:rowOff>
    </xdr:from>
    <xdr:to>
      <xdr:col>9</xdr:col>
      <xdr:colOff>448307</xdr:colOff>
      <xdr:row>181</xdr:row>
      <xdr:rowOff>159038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0" y="28384500"/>
          <a:ext cx="9803218" cy="6255038"/>
        </a:xfrm>
        <a:prstGeom prst="rect">
          <a:avLst/>
        </a:prstGeom>
      </xdr:spPr>
    </xdr:pic>
    <xdr:clientData/>
  </xdr:twoCellAnchor>
  <xdr:twoCellAnchor editAs="oneCell">
    <xdr:from>
      <xdr:col>9</xdr:col>
      <xdr:colOff>332067</xdr:colOff>
      <xdr:row>149</xdr:row>
      <xdr:rowOff>22112</xdr:rowOff>
    </xdr:from>
    <xdr:to>
      <xdr:col>25</xdr:col>
      <xdr:colOff>244282</xdr:colOff>
      <xdr:row>181</xdr:row>
      <xdr:rowOff>176893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 l="4636"/>
        <a:stretch>
          <a:fillRect/>
        </a:stretch>
      </xdr:blipFill>
      <xdr:spPr>
        <a:xfrm>
          <a:off x="9761817" y="28869255"/>
          <a:ext cx="9709358" cy="625078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8551</xdr:colOff>
      <xdr:row>12</xdr:row>
      <xdr:rowOff>154781</xdr:rowOff>
    </xdr:from>
    <xdr:to>
      <xdr:col>17</xdr:col>
      <xdr:colOff>0</xdr:colOff>
      <xdr:row>52</xdr:row>
      <xdr:rowOff>48490</xdr:rowOff>
    </xdr:to>
    <xdr:pic>
      <xdr:nvPicPr>
        <xdr:cNvPr id="2" name="Рисунок 5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 l="5381" r="4664"/>
        <a:stretch>
          <a:fillRect/>
        </a:stretch>
      </xdr:blipFill>
      <xdr:spPr bwMode="auto">
        <a:xfrm>
          <a:off x="8551" y="2678906"/>
          <a:ext cx="10397512" cy="75137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</xdr:colOff>
      <xdr:row>51</xdr:row>
      <xdr:rowOff>130968</xdr:rowOff>
    </xdr:from>
    <xdr:to>
      <xdr:col>16</xdr:col>
      <xdr:colOff>583407</xdr:colOff>
      <xdr:row>97</xdr:row>
      <xdr:rowOff>190499</xdr:rowOff>
    </xdr:to>
    <xdr:pic>
      <xdr:nvPicPr>
        <xdr:cNvPr id="3" name="Рисунок 6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l="21068" r="40909"/>
        <a:stretch>
          <a:fillRect/>
        </a:stretch>
      </xdr:blipFill>
      <xdr:spPr bwMode="auto">
        <a:xfrm>
          <a:off x="1" y="10084593"/>
          <a:ext cx="10382250" cy="88225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95249</xdr:colOff>
      <xdr:row>98</xdr:row>
      <xdr:rowOff>23813</xdr:rowOff>
    </xdr:from>
    <xdr:to>
      <xdr:col>17</xdr:col>
      <xdr:colOff>59531</xdr:colOff>
      <xdr:row>134</xdr:row>
      <xdr:rowOff>71438</xdr:rowOff>
    </xdr:to>
    <xdr:pic>
      <xdr:nvPicPr>
        <xdr:cNvPr id="4" name="Рисунок 3"/>
        <xdr:cNvPicPr/>
      </xdr:nvPicPr>
      <xdr:blipFill>
        <a:blip xmlns:r="http://schemas.openxmlformats.org/officeDocument/2006/relationships" r:embed="rId3" cstate="print"/>
        <a:srcRect l="27000" t="1050" r="32727"/>
        <a:stretch>
          <a:fillRect/>
        </a:stretch>
      </xdr:blipFill>
      <xdr:spPr bwMode="auto">
        <a:xfrm>
          <a:off x="95249" y="18930938"/>
          <a:ext cx="10370345" cy="6905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yadi.sk/d/VTSRDQGsey2RG/3-%20%D0%92%D0%90%D0%A0%D0%98%D0%90%D0%9D%D0%A2%D0%AB%20%D0%9F%D0%9E%D0%9A%D0%A0%D0%AB%D0%A2%D0%98%D0%99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S14"/>
  <sheetViews>
    <sheetView workbookViewId="0">
      <selection activeCell="N11" sqref="N11"/>
    </sheetView>
  </sheetViews>
  <sheetFormatPr defaultRowHeight="15" x14ac:dyDescent="0.25"/>
  <cols>
    <col min="1" max="1" width="9.140625" customWidth="1"/>
  </cols>
  <sheetData>
    <row r="2" spans="1:19" ht="21" x14ac:dyDescent="0.35">
      <c r="A2" s="7" t="s">
        <v>63</v>
      </c>
      <c r="B2" s="7"/>
      <c r="C2" s="7"/>
      <c r="D2" s="7"/>
    </row>
    <row r="3" spans="1:19" ht="36.75" customHeight="1" x14ac:dyDescent="0.25"/>
    <row r="4" spans="1:19" ht="15.75" x14ac:dyDescent="0.25">
      <c r="A4" s="28" t="s">
        <v>100</v>
      </c>
      <c r="B4" s="5"/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24"/>
      <c r="Q4" s="24"/>
      <c r="R4" s="24"/>
      <c r="S4" s="24"/>
    </row>
    <row r="5" spans="1:19" ht="12" customHeight="1" x14ac:dyDescent="0.25">
      <c r="A5" s="24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Q5" s="24"/>
      <c r="R5" s="24"/>
      <c r="S5" s="24"/>
    </row>
    <row r="6" spans="1:19" ht="23.25" customHeight="1" x14ac:dyDescent="0.25">
      <c r="A6" s="24" t="s">
        <v>99</v>
      </c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Q6" s="24"/>
      <c r="R6" s="24"/>
      <c r="S6" s="24"/>
    </row>
    <row r="7" spans="1:19" ht="30.75" customHeight="1" x14ac:dyDescent="0.25">
      <c r="A7" s="24"/>
      <c r="B7" s="24"/>
      <c r="C7" s="24"/>
      <c r="D7" s="24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Q7" s="24"/>
      <c r="R7" s="24"/>
      <c r="S7" s="24"/>
    </row>
    <row r="8" spans="1:19" ht="15.75" x14ac:dyDescent="0.25">
      <c r="A8" s="28" t="s">
        <v>140</v>
      </c>
      <c r="B8" s="24"/>
      <c r="C8" s="24"/>
      <c r="D8" s="24"/>
      <c r="E8" s="24"/>
      <c r="F8" s="24"/>
      <c r="G8" s="24"/>
      <c r="H8" s="24"/>
      <c r="I8" s="24"/>
      <c r="J8" s="24"/>
      <c r="K8" s="24"/>
      <c r="L8" s="24"/>
      <c r="M8" s="24"/>
      <c r="N8" s="24"/>
      <c r="O8" s="24"/>
      <c r="P8" s="24"/>
      <c r="Q8" s="24"/>
      <c r="R8" s="24"/>
      <c r="S8" s="24"/>
    </row>
    <row r="9" spans="1:19" ht="36.75" customHeight="1" x14ac:dyDescent="0.25">
      <c r="A9" s="24"/>
      <c r="B9" s="24"/>
      <c r="C9" s="24"/>
      <c r="D9" s="24"/>
      <c r="E9" s="24"/>
      <c r="F9" s="24"/>
      <c r="G9" s="24"/>
      <c r="H9" s="24"/>
      <c r="I9" s="24"/>
      <c r="J9" s="24"/>
      <c r="K9" s="24"/>
      <c r="L9" s="24"/>
      <c r="M9" s="24"/>
      <c r="N9" s="24"/>
      <c r="O9" s="24"/>
      <c r="P9" s="24"/>
      <c r="Q9" s="24"/>
      <c r="R9" s="24"/>
      <c r="S9" s="24"/>
    </row>
    <row r="10" spans="1:19" ht="15.75" x14ac:dyDescent="0.25">
      <c r="A10" s="28" t="s">
        <v>141</v>
      </c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24"/>
      <c r="R10" s="24"/>
      <c r="S10" s="24"/>
    </row>
    <row r="11" spans="1:19" ht="48.75" customHeight="1" x14ac:dyDescent="0.25">
      <c r="A11" s="5" t="s">
        <v>84</v>
      </c>
      <c r="B11" s="5"/>
      <c r="C11" s="5"/>
      <c r="D11" s="5"/>
      <c r="E11" s="5"/>
      <c r="F11" s="5"/>
      <c r="G11" s="24"/>
      <c r="H11" s="24"/>
      <c r="I11" s="24"/>
      <c r="J11" s="24"/>
      <c r="K11" s="24"/>
      <c r="L11" s="24"/>
      <c r="M11" s="24"/>
      <c r="N11" s="24"/>
      <c r="O11" s="24"/>
      <c r="P11" s="24"/>
      <c r="Q11" s="24"/>
      <c r="R11" s="24"/>
      <c r="S11" s="24"/>
    </row>
    <row r="12" spans="1:19" ht="15.75" x14ac:dyDescent="0.25">
      <c r="A12" s="6"/>
      <c r="B12" s="24"/>
      <c r="C12" s="24"/>
      <c r="D12" s="24"/>
      <c r="E12" s="24"/>
      <c r="F12" s="24"/>
      <c r="G12" s="24"/>
      <c r="H12" s="24"/>
      <c r="I12" s="24"/>
      <c r="J12" s="24"/>
      <c r="K12" s="24"/>
      <c r="L12" s="24"/>
      <c r="M12" s="24"/>
      <c r="N12" s="24"/>
      <c r="O12" s="24"/>
      <c r="P12" s="24"/>
      <c r="Q12" s="24"/>
      <c r="R12" s="24"/>
      <c r="S12" s="24"/>
    </row>
    <row r="13" spans="1:19" ht="18.75" x14ac:dyDescent="0.3">
      <c r="A13" s="32" t="s">
        <v>138</v>
      </c>
      <c r="B13" s="8"/>
      <c r="C13" s="8"/>
      <c r="D13" s="8"/>
      <c r="E13" s="21"/>
      <c r="F13" s="8"/>
      <c r="G13" s="8"/>
      <c r="H13" s="8"/>
      <c r="I13" s="8"/>
      <c r="J13" s="8"/>
      <c r="K13" s="8"/>
      <c r="L13" s="8"/>
      <c r="M13" s="8"/>
      <c r="N13" s="8"/>
      <c r="O13" s="8"/>
      <c r="P13" s="8"/>
      <c r="Q13" s="8"/>
      <c r="R13" s="8"/>
      <c r="S13" s="8"/>
    </row>
    <row r="14" spans="1:19" x14ac:dyDescent="0.25">
      <c r="A14" s="8"/>
      <c r="B14" s="8"/>
      <c r="C14" s="8"/>
      <c r="D14" s="8"/>
      <c r="E14" s="8"/>
      <c r="F14" s="8"/>
      <c r="G14" s="8"/>
      <c r="H14" s="8"/>
      <c r="I14" s="8"/>
      <c r="J14" s="8"/>
      <c r="K14" s="8"/>
      <c r="L14" s="8"/>
      <c r="M14" s="8"/>
      <c r="N14" s="8"/>
      <c r="O14" s="8"/>
      <c r="P14" s="8"/>
      <c r="Q14" s="8"/>
      <c r="R14" s="8"/>
      <c r="S14" s="8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58"/>
  <sheetViews>
    <sheetView topLeftCell="A18" zoomScale="90" zoomScaleNormal="90" workbookViewId="0">
      <selection activeCell="D21" sqref="D21"/>
    </sheetView>
  </sheetViews>
  <sheetFormatPr defaultRowHeight="15" x14ac:dyDescent="0.25"/>
  <cols>
    <col min="2" max="2" width="36.85546875" customWidth="1"/>
    <col min="3" max="3" width="19.42578125" customWidth="1"/>
    <col min="4" max="4" width="7.5703125" customWidth="1"/>
    <col min="5" max="5" width="16.140625" customWidth="1"/>
    <col min="6" max="6" width="8.5703125" style="3" customWidth="1"/>
    <col min="7" max="7" width="18.42578125" customWidth="1"/>
    <col min="8" max="8" width="6.85546875" customWidth="1"/>
    <col min="9" max="9" width="18.42578125" customWidth="1"/>
    <col min="11" max="11" width="25.28515625" customWidth="1"/>
    <col min="12" max="12" width="12.140625" customWidth="1"/>
    <col min="13" max="13" width="24.85546875" customWidth="1"/>
    <col min="15" max="15" width="21.42578125" customWidth="1"/>
  </cols>
  <sheetData>
    <row r="1" spans="1:16" ht="48" customHeight="1" x14ac:dyDescent="0.4">
      <c r="A1" s="35"/>
      <c r="B1" s="35"/>
      <c r="C1" s="36" t="s">
        <v>64</v>
      </c>
      <c r="D1" s="35"/>
      <c r="E1" s="35"/>
      <c r="F1" s="37"/>
      <c r="G1" s="35"/>
      <c r="H1" s="35"/>
      <c r="I1" s="35"/>
      <c r="J1" s="35"/>
      <c r="K1" s="35"/>
      <c r="L1" s="35"/>
      <c r="M1" s="35"/>
      <c r="N1" s="35"/>
    </row>
    <row r="2" spans="1:16" ht="39.75" customHeight="1" x14ac:dyDescent="0.25">
      <c r="A2" s="38" t="s">
        <v>143</v>
      </c>
      <c r="B2" s="38"/>
      <c r="C2" s="38"/>
      <c r="D2" s="38"/>
      <c r="E2" s="38"/>
      <c r="F2" s="39"/>
      <c r="G2" s="38"/>
      <c r="H2" s="38"/>
      <c r="I2" s="38"/>
      <c r="J2" s="40"/>
      <c r="K2" s="35"/>
      <c r="L2" s="35"/>
      <c r="M2" s="35"/>
      <c r="N2" s="35"/>
    </row>
    <row r="3" spans="1:16" ht="20.25" customHeight="1" x14ac:dyDescent="0.25">
      <c r="A3" s="35"/>
      <c r="B3" s="35"/>
      <c r="C3" s="35"/>
      <c r="D3" s="35"/>
      <c r="E3" s="35"/>
      <c r="F3" s="37"/>
      <c r="G3" s="35"/>
      <c r="H3" s="35"/>
      <c r="I3" s="35"/>
      <c r="J3" s="35"/>
      <c r="K3" s="35"/>
      <c r="L3" s="35"/>
      <c r="M3" s="35"/>
      <c r="N3" s="35"/>
    </row>
    <row r="4" spans="1:16" ht="24" customHeight="1" x14ac:dyDescent="0.25">
      <c r="A4" s="41" t="s">
        <v>39</v>
      </c>
      <c r="B4" s="41"/>
      <c r="C4" s="41"/>
      <c r="D4" s="41"/>
      <c r="E4" s="41"/>
      <c r="F4" s="42"/>
      <c r="G4" s="41"/>
      <c r="H4" s="41"/>
      <c r="I4" s="41"/>
      <c r="J4" s="41"/>
      <c r="K4" s="41"/>
      <c r="L4" s="35"/>
      <c r="M4" s="35"/>
      <c r="N4" s="35"/>
    </row>
    <row r="5" spans="1:16" ht="21.75" customHeight="1" x14ac:dyDescent="0.25">
      <c r="A5" s="41" t="s">
        <v>89</v>
      </c>
      <c r="B5" s="41"/>
      <c r="C5" s="41"/>
      <c r="D5" s="41"/>
      <c r="E5" s="41"/>
      <c r="F5" s="42"/>
      <c r="G5" s="41"/>
      <c r="H5" s="41"/>
      <c r="I5" s="41"/>
      <c r="J5" s="41"/>
      <c r="K5" s="41"/>
      <c r="L5" s="35"/>
      <c r="M5" s="35"/>
      <c r="N5" s="35"/>
    </row>
    <row r="6" spans="1:16" ht="26.25" customHeight="1" x14ac:dyDescent="0.25">
      <c r="A6" s="43" t="s">
        <v>85</v>
      </c>
      <c r="B6" s="43"/>
      <c r="C6" s="43"/>
      <c r="D6" s="43"/>
      <c r="E6" s="43"/>
      <c r="F6" s="44"/>
      <c r="G6" s="43"/>
      <c r="H6" s="43"/>
      <c r="I6" s="43"/>
      <c r="J6" s="43"/>
      <c r="K6" s="45"/>
      <c r="L6" s="35"/>
      <c r="M6" s="35"/>
      <c r="N6" s="35"/>
    </row>
    <row r="7" spans="1:16" ht="22.5" customHeight="1" x14ac:dyDescent="0.25">
      <c r="A7" s="41" t="s">
        <v>60</v>
      </c>
      <c r="B7" s="41"/>
      <c r="C7" s="41"/>
      <c r="D7" s="41"/>
      <c r="E7" s="41"/>
      <c r="F7" s="42"/>
      <c r="G7" s="41"/>
      <c r="H7" s="41"/>
      <c r="I7" s="41"/>
      <c r="J7" s="41"/>
      <c r="K7" s="41"/>
      <c r="L7" s="35"/>
      <c r="M7" s="35"/>
      <c r="N7" s="35"/>
    </row>
    <row r="8" spans="1:16" ht="26.25" customHeight="1" x14ac:dyDescent="0.25">
      <c r="A8" s="41" t="s">
        <v>61</v>
      </c>
      <c r="B8" s="41"/>
      <c r="C8" s="41"/>
      <c r="D8" s="41"/>
      <c r="E8" s="41"/>
      <c r="F8" s="42"/>
      <c r="G8" s="41"/>
      <c r="H8" s="41"/>
      <c r="I8" s="41"/>
      <c r="J8" s="41"/>
      <c r="K8" s="41"/>
      <c r="L8" s="35"/>
      <c r="M8" s="35"/>
      <c r="N8" s="35"/>
    </row>
    <row r="9" spans="1:16" ht="24" customHeight="1" x14ac:dyDescent="0.25">
      <c r="A9" s="41" t="s">
        <v>62</v>
      </c>
      <c r="B9" s="41"/>
      <c r="C9" s="41"/>
      <c r="D9" s="41"/>
      <c r="E9" s="41"/>
      <c r="F9" s="42"/>
      <c r="G9" s="41"/>
      <c r="H9" s="41"/>
      <c r="I9" s="41"/>
      <c r="J9" s="41"/>
      <c r="K9" s="41"/>
      <c r="L9" s="35"/>
      <c r="M9" s="35"/>
      <c r="N9" s="35"/>
    </row>
    <row r="10" spans="1:16" ht="31.5" customHeight="1" x14ac:dyDescent="0.25">
      <c r="A10" s="46" t="s">
        <v>98</v>
      </c>
      <c r="B10" s="47"/>
      <c r="C10" s="47"/>
      <c r="D10" s="48" t="s">
        <v>95</v>
      </c>
      <c r="E10" s="47"/>
      <c r="F10" s="48"/>
      <c r="G10" s="46"/>
      <c r="H10" s="47"/>
      <c r="I10" s="47"/>
      <c r="J10" s="47"/>
      <c r="K10" s="47"/>
      <c r="L10" s="47"/>
      <c r="M10" s="47"/>
      <c r="N10" s="47"/>
      <c r="O10" s="5"/>
      <c r="P10" s="5"/>
    </row>
    <row r="11" spans="1:16" ht="24" customHeight="1" x14ac:dyDescent="0.25">
      <c r="A11" s="41" t="s">
        <v>91</v>
      </c>
      <c r="B11" s="41"/>
      <c r="C11" s="41"/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/>
      <c r="O11" s="5"/>
      <c r="P11" s="5"/>
    </row>
    <row r="12" spans="1:16" ht="15.75" x14ac:dyDescent="0.25">
      <c r="A12" s="41" t="s">
        <v>92</v>
      </c>
      <c r="B12" s="41"/>
      <c r="C12" s="41"/>
      <c r="D12" s="41"/>
      <c r="E12" s="41"/>
      <c r="F12" s="41"/>
      <c r="G12" s="41"/>
      <c r="H12" s="41"/>
      <c r="I12" s="41"/>
      <c r="J12" s="41"/>
      <c r="K12" s="41"/>
      <c r="L12" s="41"/>
      <c r="M12" s="41"/>
      <c r="N12" s="41"/>
      <c r="O12" s="5"/>
      <c r="P12" s="5"/>
    </row>
    <row r="13" spans="1:16" ht="31.5" customHeight="1" x14ac:dyDescent="0.25">
      <c r="A13" s="41" t="s">
        <v>93</v>
      </c>
      <c r="B13" s="41"/>
      <c r="C13" s="41"/>
      <c r="D13" s="41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5"/>
      <c r="P13" s="5"/>
    </row>
    <row r="14" spans="1:16" ht="32.25" customHeight="1" x14ac:dyDescent="0.25">
      <c r="A14" s="41" t="s">
        <v>94</v>
      </c>
      <c r="B14" s="41"/>
      <c r="C14" s="41"/>
      <c r="D14" s="41"/>
      <c r="E14" s="41"/>
      <c r="F14" s="41"/>
      <c r="G14" s="41"/>
      <c r="H14" s="41"/>
      <c r="I14" s="41"/>
      <c r="J14" s="41"/>
      <c r="K14" s="41"/>
      <c r="L14" s="41"/>
      <c r="M14" s="41"/>
      <c r="N14" s="41"/>
      <c r="O14" s="5"/>
      <c r="P14" s="5"/>
    </row>
    <row r="15" spans="1:16" ht="24.75" customHeight="1" x14ac:dyDescent="0.25">
      <c r="A15" s="41" t="s">
        <v>96</v>
      </c>
      <c r="B15" s="41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5"/>
      <c r="P15" s="5"/>
    </row>
    <row r="16" spans="1:16" ht="30.75" customHeight="1" x14ac:dyDescent="0.25">
      <c r="A16" s="41" t="s">
        <v>97</v>
      </c>
      <c r="B16" s="41"/>
      <c r="C16" s="41"/>
      <c r="D16" s="41"/>
      <c r="E16" s="41"/>
      <c r="F16" s="41"/>
      <c r="G16" s="41"/>
      <c r="H16" s="41"/>
      <c r="I16" s="41"/>
      <c r="J16" s="41"/>
      <c r="K16" s="41"/>
      <c r="L16" s="41"/>
      <c r="M16" s="41"/>
      <c r="N16" s="41"/>
      <c r="O16" s="5"/>
      <c r="P16" s="5"/>
    </row>
    <row r="17" spans="1:18" ht="15.75" x14ac:dyDescent="0.25">
      <c r="A17" s="41"/>
      <c r="B17" s="41"/>
      <c r="C17" s="41"/>
      <c r="D17" s="41"/>
      <c r="E17" s="41"/>
      <c r="F17" s="42"/>
      <c r="G17" s="41"/>
      <c r="H17" s="41"/>
      <c r="I17" s="41"/>
      <c r="J17" s="41"/>
      <c r="K17" s="41"/>
      <c r="L17" s="35"/>
      <c r="M17" s="35"/>
      <c r="N17" s="35"/>
    </row>
    <row r="18" spans="1:18" ht="15.75" x14ac:dyDescent="0.25">
      <c r="A18" s="41"/>
      <c r="B18" s="41"/>
      <c r="C18" s="41"/>
      <c r="D18" s="41"/>
      <c r="E18" s="41"/>
      <c r="F18" s="42"/>
      <c r="G18" s="41"/>
      <c r="H18" s="41"/>
      <c r="I18" s="41"/>
      <c r="J18" s="41"/>
      <c r="K18" s="41"/>
      <c r="L18" s="35"/>
      <c r="M18" s="35"/>
      <c r="N18" s="35"/>
    </row>
    <row r="19" spans="1:18" ht="15.75" x14ac:dyDescent="0.25">
      <c r="A19" s="49" t="s">
        <v>1</v>
      </c>
      <c r="B19" s="50"/>
      <c r="C19" s="51"/>
      <c r="D19" s="51" t="s">
        <v>17</v>
      </c>
      <c r="E19" s="51"/>
      <c r="F19" s="52" t="s">
        <v>17</v>
      </c>
      <c r="G19" s="51"/>
      <c r="H19" s="51" t="s">
        <v>15</v>
      </c>
      <c r="I19" s="51" t="s">
        <v>31</v>
      </c>
      <c r="J19" s="50" t="s">
        <v>16</v>
      </c>
      <c r="K19" s="53" t="s">
        <v>35</v>
      </c>
      <c r="L19" s="50" t="s">
        <v>16</v>
      </c>
      <c r="M19" s="54"/>
      <c r="N19" s="55"/>
      <c r="O19" s="10"/>
      <c r="P19" s="11"/>
      <c r="Q19" s="10"/>
      <c r="R19" s="11"/>
    </row>
    <row r="20" spans="1:18" x14ac:dyDescent="0.25">
      <c r="A20" s="40" t="s">
        <v>0</v>
      </c>
      <c r="B20" s="56"/>
      <c r="C20" s="57" t="s">
        <v>5</v>
      </c>
      <c r="D20" s="58">
        <v>2000</v>
      </c>
      <c r="E20" s="59" t="s">
        <v>7</v>
      </c>
      <c r="F20" s="80">
        <f>ROUNDDOWN((D20-24-12+85)/2,-1)</f>
        <v>1020</v>
      </c>
      <c r="G20" s="60" t="s">
        <v>14</v>
      </c>
      <c r="H20" s="91">
        <f>ROUNDUP(F20*F21*0.000001,1)</f>
        <v>2.5</v>
      </c>
      <c r="I20" s="61" t="s">
        <v>18</v>
      </c>
      <c r="J20" s="85">
        <f>IF(F21&gt;2300,H20*9135+2000,H20*9135)</f>
        <v>24837.5</v>
      </c>
      <c r="K20" s="61" t="s">
        <v>18</v>
      </c>
      <c r="L20" s="88">
        <f>J20*2</f>
        <v>49675</v>
      </c>
      <c r="M20" s="35"/>
      <c r="N20" s="55"/>
    </row>
    <row r="21" spans="1:18" x14ac:dyDescent="0.25">
      <c r="A21" s="40"/>
      <c r="B21" s="56"/>
      <c r="C21" s="57" t="s">
        <v>6</v>
      </c>
      <c r="D21" s="58">
        <v>2500</v>
      </c>
      <c r="E21" s="59" t="s">
        <v>8</v>
      </c>
      <c r="F21" s="80">
        <f>ROUNDDOWN(D21-85,-1)</f>
        <v>2410</v>
      </c>
      <c r="G21" s="62"/>
      <c r="H21" s="92"/>
      <c r="I21" s="63" t="s">
        <v>9</v>
      </c>
      <c r="J21" s="86">
        <f>IF(F21&gt;2300,H20*11740+2000,H20*11740)</f>
        <v>31350</v>
      </c>
      <c r="K21" s="63" t="s">
        <v>9</v>
      </c>
      <c r="L21" s="89">
        <f>J21*2</f>
        <v>62700</v>
      </c>
      <c r="M21" s="65"/>
      <c r="N21" s="35"/>
    </row>
    <row r="22" spans="1:18" x14ac:dyDescent="0.25">
      <c r="A22" s="40"/>
      <c r="B22" s="56"/>
      <c r="C22" s="63"/>
      <c r="D22" s="62"/>
      <c r="E22" s="62"/>
      <c r="F22" s="81"/>
      <c r="G22" s="62"/>
      <c r="H22" s="92"/>
      <c r="I22" s="63" t="s">
        <v>10</v>
      </c>
      <c r="J22" s="86">
        <f>IF(F21&gt;2300,H20*15260+2000,H20*15260)</f>
        <v>40150</v>
      </c>
      <c r="K22" s="63" t="s">
        <v>10</v>
      </c>
      <c r="L22" s="89">
        <f>J22*2</f>
        <v>80300</v>
      </c>
      <c r="M22" s="35"/>
      <c r="N22" s="35"/>
    </row>
    <row r="23" spans="1:18" x14ac:dyDescent="0.25">
      <c r="A23" s="66"/>
      <c r="B23" s="67"/>
      <c r="C23" s="68"/>
      <c r="D23" s="69"/>
      <c r="E23" s="69"/>
      <c r="F23" s="82"/>
      <c r="G23" s="69"/>
      <c r="H23" s="93"/>
      <c r="I23" s="69"/>
      <c r="J23" s="87"/>
      <c r="K23" s="69"/>
      <c r="L23" s="90"/>
      <c r="M23" s="35"/>
      <c r="N23" s="35"/>
    </row>
    <row r="24" spans="1:18" x14ac:dyDescent="0.25">
      <c r="A24" s="40" t="s">
        <v>22</v>
      </c>
      <c r="B24" s="56"/>
      <c r="C24" s="57" t="s">
        <v>5</v>
      </c>
      <c r="D24" s="58">
        <v>2353</v>
      </c>
      <c r="E24" s="59" t="s">
        <v>7</v>
      </c>
      <c r="F24" s="80">
        <f>ROUNDDOWN((D24-24-12+85)/2,-1)</f>
        <v>1200</v>
      </c>
      <c r="G24" s="60" t="s">
        <v>14</v>
      </c>
      <c r="H24" s="91">
        <f>ROUNDUP(F24*F25*0.000001,1)</f>
        <v>2.7</v>
      </c>
      <c r="I24" s="61" t="s">
        <v>18</v>
      </c>
      <c r="J24" s="85">
        <f>IF(F25&gt;2300,H24*9135+2000,H24*9135)</f>
        <v>24664.5</v>
      </c>
      <c r="K24" s="61" t="s">
        <v>18</v>
      </c>
      <c r="L24" s="88">
        <f>J24*2</f>
        <v>49329</v>
      </c>
      <c r="M24" s="35"/>
      <c r="N24" s="35"/>
    </row>
    <row r="25" spans="1:18" x14ac:dyDescent="0.25">
      <c r="A25" s="40"/>
      <c r="B25" s="56"/>
      <c r="C25" s="57" t="s">
        <v>6</v>
      </c>
      <c r="D25" s="58">
        <v>2350</v>
      </c>
      <c r="E25" s="59" t="s">
        <v>8</v>
      </c>
      <c r="F25" s="80">
        <f>ROUNDDOWN(D25-100,-1)</f>
        <v>2250</v>
      </c>
      <c r="G25" s="62"/>
      <c r="H25" s="92"/>
      <c r="I25" s="63" t="s">
        <v>9</v>
      </c>
      <c r="J25" s="86">
        <f>IF(F25&gt;2300,H24*11740+2000,H24*11740)</f>
        <v>31698.000000000004</v>
      </c>
      <c r="K25" s="63" t="s">
        <v>9</v>
      </c>
      <c r="L25" s="89">
        <f>J25*2</f>
        <v>63396.000000000007</v>
      </c>
      <c r="M25" s="35"/>
      <c r="N25" s="35"/>
    </row>
    <row r="26" spans="1:18" x14ac:dyDescent="0.25">
      <c r="A26" s="40"/>
      <c r="B26" s="56"/>
      <c r="C26" s="63"/>
      <c r="D26" s="62"/>
      <c r="E26" s="62"/>
      <c r="F26" s="81"/>
      <c r="G26" s="62"/>
      <c r="H26" s="92"/>
      <c r="I26" s="63" t="s">
        <v>10</v>
      </c>
      <c r="J26" s="86">
        <f>IF(F25&gt;2300,H24*15260+2000,H24*15260)</f>
        <v>41202</v>
      </c>
      <c r="K26" s="63" t="s">
        <v>10</v>
      </c>
      <c r="L26" s="89">
        <f>J26*2</f>
        <v>82404</v>
      </c>
      <c r="M26" s="35"/>
      <c r="N26" s="35"/>
    </row>
    <row r="27" spans="1:18" x14ac:dyDescent="0.25">
      <c r="A27" s="66"/>
      <c r="B27" s="67"/>
      <c r="C27" s="68"/>
      <c r="D27" s="69"/>
      <c r="E27" s="69"/>
      <c r="F27" s="82"/>
      <c r="G27" s="69"/>
      <c r="H27" s="93"/>
      <c r="I27" s="69"/>
      <c r="J27" s="87"/>
      <c r="K27" s="69"/>
      <c r="L27" s="90"/>
      <c r="M27" s="35"/>
      <c r="N27" s="35"/>
    </row>
    <row r="28" spans="1:18" x14ac:dyDescent="0.25">
      <c r="A28" s="40" t="s">
        <v>2</v>
      </c>
      <c r="B28" s="56"/>
      <c r="C28" s="72" t="s">
        <v>12</v>
      </c>
      <c r="D28" s="73">
        <v>4000</v>
      </c>
      <c r="E28" s="62" t="s">
        <v>7</v>
      </c>
      <c r="F28" s="81">
        <f>ROUNDDOWN((D28-24-18+170)/4,-1)</f>
        <v>1030</v>
      </c>
      <c r="G28" s="60" t="s">
        <v>20</v>
      </c>
      <c r="H28" s="91">
        <f>ROUNDUP(F28*F29*0.000001,1)</f>
        <v>2.5</v>
      </c>
      <c r="I28" s="61" t="s">
        <v>18</v>
      </c>
      <c r="J28" s="85">
        <f>IF(F29&gt;2300,H28*9135+2000,H28*9135)</f>
        <v>24837.5</v>
      </c>
      <c r="K28" s="61" t="s">
        <v>18</v>
      </c>
      <c r="L28" s="88">
        <f>J28*4</f>
        <v>99350</v>
      </c>
      <c r="M28" s="35"/>
      <c r="N28" s="35"/>
    </row>
    <row r="29" spans="1:18" x14ac:dyDescent="0.25">
      <c r="A29" s="40"/>
      <c r="B29" s="56"/>
      <c r="C29" s="72" t="s">
        <v>13</v>
      </c>
      <c r="D29" s="73">
        <v>2500</v>
      </c>
      <c r="E29" s="62" t="s">
        <v>8</v>
      </c>
      <c r="F29" s="81">
        <f>ROUNDDOWN(D29-85,-1)</f>
        <v>2410</v>
      </c>
      <c r="G29" s="62"/>
      <c r="H29" s="92"/>
      <c r="I29" s="63" t="s">
        <v>11</v>
      </c>
      <c r="J29" s="86">
        <f>IF(F29&gt;2300,H28*11740+2000,H28*11740)</f>
        <v>31350</v>
      </c>
      <c r="K29" s="63" t="s">
        <v>11</v>
      </c>
      <c r="L29" s="89">
        <f>J29*4</f>
        <v>125400</v>
      </c>
      <c r="M29" s="35"/>
      <c r="N29" s="35"/>
    </row>
    <row r="30" spans="1:18" x14ac:dyDescent="0.25">
      <c r="A30" s="40"/>
      <c r="B30" s="56"/>
      <c r="C30" s="63"/>
      <c r="D30" s="62"/>
      <c r="E30" s="62"/>
      <c r="F30" s="81"/>
      <c r="G30" s="62"/>
      <c r="H30" s="92"/>
      <c r="I30" s="63" t="s">
        <v>19</v>
      </c>
      <c r="J30" s="86">
        <f>IF(F29&gt;2300,H28*15260+2000,H28*15260)</f>
        <v>40150</v>
      </c>
      <c r="K30" s="63" t="s">
        <v>19</v>
      </c>
      <c r="L30" s="89">
        <f>J30*4</f>
        <v>160600</v>
      </c>
      <c r="M30" s="35"/>
      <c r="N30" s="35"/>
    </row>
    <row r="31" spans="1:18" x14ac:dyDescent="0.25">
      <c r="A31" s="66"/>
      <c r="B31" s="67"/>
      <c r="C31" s="68"/>
      <c r="D31" s="69"/>
      <c r="E31" s="69"/>
      <c r="F31" s="82"/>
      <c r="G31" s="69"/>
      <c r="H31" s="93"/>
      <c r="I31" s="69"/>
      <c r="J31" s="87"/>
      <c r="K31" s="69"/>
      <c r="L31" s="90"/>
      <c r="M31" s="35"/>
      <c r="N31" s="35"/>
    </row>
    <row r="32" spans="1:18" x14ac:dyDescent="0.25">
      <c r="A32" s="40" t="s">
        <v>3</v>
      </c>
      <c r="B32" s="56"/>
      <c r="C32" s="72" t="s">
        <v>12</v>
      </c>
      <c r="D32" s="73">
        <v>3460</v>
      </c>
      <c r="E32" s="62" t="s">
        <v>21</v>
      </c>
      <c r="F32" s="83">
        <f>ROUNDDOWN((D32-24-12+20)/3,-1)</f>
        <v>1140</v>
      </c>
      <c r="G32" s="62" t="s">
        <v>20</v>
      </c>
      <c r="H32" s="91">
        <f>ROUNDUP(F32*F33*0.000001,1)</f>
        <v>2.5</v>
      </c>
      <c r="I32" s="61" t="s">
        <v>18</v>
      </c>
      <c r="J32" s="85">
        <f>IF(F33&gt;2300,H32*9135+2000,H32*9135)</f>
        <v>22837.5</v>
      </c>
      <c r="K32" s="61" t="s">
        <v>18</v>
      </c>
      <c r="L32" s="88">
        <f>J32*3</f>
        <v>68512.5</v>
      </c>
      <c r="M32" s="35"/>
      <c r="N32" s="35"/>
    </row>
    <row r="33" spans="1:14" x14ac:dyDescent="0.25">
      <c r="A33" s="40"/>
      <c r="B33" s="56"/>
      <c r="C33" s="72" t="s">
        <v>13</v>
      </c>
      <c r="D33" s="73">
        <v>2249</v>
      </c>
      <c r="E33" s="62" t="s">
        <v>8</v>
      </c>
      <c r="F33" s="83">
        <f>ROUNDDOWN(D33-85,-1)</f>
        <v>2160</v>
      </c>
      <c r="G33" s="62"/>
      <c r="H33" s="92"/>
      <c r="I33" s="63" t="s">
        <v>11</v>
      </c>
      <c r="J33" s="86">
        <f>IF(F33&gt;2300,H32*11740+2000,H32*11740)</f>
        <v>29350</v>
      </c>
      <c r="K33" s="63" t="s">
        <v>11</v>
      </c>
      <c r="L33" s="89">
        <f>J33*3</f>
        <v>88050</v>
      </c>
      <c r="M33" s="35"/>
      <c r="N33" s="35"/>
    </row>
    <row r="34" spans="1:14" x14ac:dyDescent="0.25">
      <c r="A34" s="40"/>
      <c r="B34" s="56"/>
      <c r="C34" s="63"/>
      <c r="D34" s="62"/>
      <c r="E34" s="62"/>
      <c r="F34" s="81"/>
      <c r="G34" s="62"/>
      <c r="H34" s="92"/>
      <c r="I34" s="63" t="s">
        <v>19</v>
      </c>
      <c r="J34" s="86">
        <f>IF(F33&gt;2300,H32*15260+2000,H32*15260)</f>
        <v>38150</v>
      </c>
      <c r="K34" s="63" t="s">
        <v>19</v>
      </c>
      <c r="L34" s="89">
        <f>J34*3</f>
        <v>114450</v>
      </c>
      <c r="M34" s="35"/>
      <c r="N34" s="35"/>
    </row>
    <row r="35" spans="1:14" x14ac:dyDescent="0.25">
      <c r="A35" s="66"/>
      <c r="B35" s="67"/>
      <c r="C35" s="68"/>
      <c r="D35" s="69"/>
      <c r="E35" s="69"/>
      <c r="F35" s="82"/>
      <c r="G35" s="69"/>
      <c r="H35" s="93"/>
      <c r="I35" s="69"/>
      <c r="J35" s="87"/>
      <c r="K35" s="69"/>
      <c r="L35" s="90"/>
      <c r="M35" s="35"/>
      <c r="N35" s="35"/>
    </row>
    <row r="36" spans="1:14" x14ac:dyDescent="0.25">
      <c r="A36" s="40" t="s">
        <v>4</v>
      </c>
      <c r="B36" s="56"/>
      <c r="C36" s="72" t="s">
        <v>23</v>
      </c>
      <c r="D36" s="73">
        <v>3000</v>
      </c>
      <c r="E36" s="62" t="s">
        <v>21</v>
      </c>
      <c r="F36" s="81">
        <f>ROUNDDOWN((D36-24-12+170)/3,-1)</f>
        <v>1040</v>
      </c>
      <c r="G36" s="62" t="s">
        <v>20</v>
      </c>
      <c r="H36" s="91">
        <f>ROUNDUP(F36*F37*0.000001,1)</f>
        <v>2.9</v>
      </c>
      <c r="I36" s="61" t="s">
        <v>18</v>
      </c>
      <c r="J36" s="85">
        <f>IF(F37&gt;2300,H36*9135+2000,H36*9135)</f>
        <v>28491.5</v>
      </c>
      <c r="K36" s="61" t="s">
        <v>18</v>
      </c>
      <c r="L36" s="88">
        <f>J36*3</f>
        <v>85474.5</v>
      </c>
      <c r="M36" s="35"/>
      <c r="N36" s="35"/>
    </row>
    <row r="37" spans="1:14" x14ac:dyDescent="0.25">
      <c r="A37" s="40"/>
      <c r="B37" s="56"/>
      <c r="C37" s="72" t="s">
        <v>13</v>
      </c>
      <c r="D37" s="73">
        <v>2800</v>
      </c>
      <c r="E37" s="62" t="s">
        <v>25</v>
      </c>
      <c r="F37" s="81">
        <f>ROUNDDOWN(D37-85,-1)</f>
        <v>2710</v>
      </c>
      <c r="G37" s="62"/>
      <c r="H37" s="92"/>
      <c r="I37" s="63" t="s">
        <v>11</v>
      </c>
      <c r="J37" s="86">
        <f>IF(F37&gt;2300,H36*11740+2000,H36*11740)</f>
        <v>36046</v>
      </c>
      <c r="K37" s="63" t="s">
        <v>11</v>
      </c>
      <c r="L37" s="89">
        <f>J37*3</f>
        <v>108138</v>
      </c>
      <c r="M37" s="35"/>
      <c r="N37" s="35"/>
    </row>
    <row r="38" spans="1:14" x14ac:dyDescent="0.25">
      <c r="A38" s="40"/>
      <c r="B38" s="56"/>
      <c r="C38" s="63"/>
      <c r="D38" s="62"/>
      <c r="E38" s="62"/>
      <c r="F38" s="81"/>
      <c r="G38" s="62"/>
      <c r="H38" s="92"/>
      <c r="I38" s="63" t="s">
        <v>24</v>
      </c>
      <c r="J38" s="86">
        <f>IF(F37&gt;2300,H36*15260+2000,H36*15260)</f>
        <v>46254</v>
      </c>
      <c r="K38" s="63" t="s">
        <v>24</v>
      </c>
      <c r="L38" s="89">
        <f>J38*3</f>
        <v>138762</v>
      </c>
      <c r="M38" s="35"/>
      <c r="N38" s="35"/>
    </row>
    <row r="39" spans="1:14" x14ac:dyDescent="0.25">
      <c r="A39" s="66"/>
      <c r="B39" s="67"/>
      <c r="C39" s="68"/>
      <c r="D39" s="69"/>
      <c r="E39" s="69"/>
      <c r="F39" s="82"/>
      <c r="G39" s="69"/>
      <c r="H39" s="93"/>
      <c r="I39" s="69"/>
      <c r="J39" s="87"/>
      <c r="K39" s="69"/>
      <c r="L39" s="90"/>
      <c r="M39" s="35"/>
      <c r="N39" s="35"/>
    </row>
    <row r="40" spans="1:14" x14ac:dyDescent="0.25">
      <c r="A40" s="74" t="s">
        <v>27</v>
      </c>
      <c r="B40" s="75"/>
      <c r="C40" s="76" t="s">
        <v>23</v>
      </c>
      <c r="D40" s="77">
        <v>800</v>
      </c>
      <c r="E40" s="60" t="s">
        <v>21</v>
      </c>
      <c r="F40" s="84">
        <f>ROUNDDOWN(D40+40,-1)</f>
        <v>840</v>
      </c>
      <c r="G40" s="62" t="s">
        <v>20</v>
      </c>
      <c r="H40" s="91">
        <f>ROUNDUP(F40*F41*0.000001,1)</f>
        <v>2.1</v>
      </c>
      <c r="I40" s="61" t="s">
        <v>18</v>
      </c>
      <c r="J40" s="85">
        <f>IF(F41&gt;2300,H40*9135+2000,H40*9135)</f>
        <v>21183.5</v>
      </c>
      <c r="K40" s="61" t="s">
        <v>18</v>
      </c>
      <c r="L40" s="88">
        <f>J40</f>
        <v>21183.5</v>
      </c>
      <c r="M40" s="35"/>
      <c r="N40" s="35"/>
    </row>
    <row r="41" spans="1:14" x14ac:dyDescent="0.25">
      <c r="A41" s="78"/>
      <c r="B41" s="56"/>
      <c r="C41" s="72" t="s">
        <v>13</v>
      </c>
      <c r="D41" s="73">
        <v>2500</v>
      </c>
      <c r="E41" s="62" t="s">
        <v>26</v>
      </c>
      <c r="F41" s="81">
        <f>ROUNDDOWN(D41+10-10,-1)</f>
        <v>2500</v>
      </c>
      <c r="G41" s="62"/>
      <c r="H41" s="92"/>
      <c r="I41" s="63" t="s">
        <v>11</v>
      </c>
      <c r="J41" s="86">
        <f>IF(F41&gt;2300,H40*11740+2000,H40*11740)</f>
        <v>26654</v>
      </c>
      <c r="K41" s="63" t="s">
        <v>11</v>
      </c>
      <c r="L41" s="89">
        <f>J41</f>
        <v>26654</v>
      </c>
      <c r="M41" s="35"/>
      <c r="N41" s="35"/>
    </row>
    <row r="42" spans="1:14" x14ac:dyDescent="0.25">
      <c r="A42" s="78"/>
      <c r="B42" s="56"/>
      <c r="C42" s="63"/>
      <c r="D42" s="62"/>
      <c r="E42" s="62"/>
      <c r="F42" s="81"/>
      <c r="G42" s="62"/>
      <c r="H42" s="92"/>
      <c r="I42" s="63" t="s">
        <v>19</v>
      </c>
      <c r="J42" s="86">
        <f>IF(F41&gt;2300,H40*15260+2000,H40*15260)</f>
        <v>34046</v>
      </c>
      <c r="K42" s="63" t="s">
        <v>19</v>
      </c>
      <c r="L42" s="89">
        <f>J42</f>
        <v>34046</v>
      </c>
      <c r="M42" s="35"/>
      <c r="N42" s="35"/>
    </row>
    <row r="43" spans="1:14" x14ac:dyDescent="0.25">
      <c r="A43" s="79"/>
      <c r="B43" s="67"/>
      <c r="C43" s="68"/>
      <c r="D43" s="69"/>
      <c r="E43" s="69"/>
      <c r="F43" s="82"/>
      <c r="G43" s="69"/>
      <c r="H43" s="93"/>
      <c r="I43" s="69"/>
      <c r="J43" s="87"/>
      <c r="K43" s="69"/>
      <c r="L43" s="90"/>
      <c r="M43" s="35"/>
      <c r="N43" s="35"/>
    </row>
    <row r="44" spans="1:14" x14ac:dyDescent="0.25">
      <c r="A44" s="74" t="s">
        <v>28</v>
      </c>
      <c r="B44" s="75"/>
      <c r="C44" s="76" t="s">
        <v>12</v>
      </c>
      <c r="D44" s="77">
        <v>1950</v>
      </c>
      <c r="E44" s="60" t="s">
        <v>7</v>
      </c>
      <c r="F44" s="84">
        <f>ROUNDDOWN((D44-6)/2+20,-1)</f>
        <v>990</v>
      </c>
      <c r="G44" s="62" t="s">
        <v>20</v>
      </c>
      <c r="H44" s="92">
        <f>ROUNDUP(F44*F45*0.000001,1)</f>
        <v>2.5</v>
      </c>
      <c r="I44" s="61" t="s">
        <v>18</v>
      </c>
      <c r="J44" s="85">
        <f>IF(F45&gt;2300,H44*9135+2000,H44*9135)</f>
        <v>24837.5</v>
      </c>
      <c r="K44" s="61" t="s">
        <v>18</v>
      </c>
      <c r="L44" s="88">
        <f>J44*2</f>
        <v>49675</v>
      </c>
      <c r="M44" s="35"/>
      <c r="N44" s="35"/>
    </row>
    <row r="45" spans="1:14" x14ac:dyDescent="0.25">
      <c r="A45" s="78"/>
      <c r="B45" s="56"/>
      <c r="C45" s="72" t="s">
        <v>6</v>
      </c>
      <c r="D45" s="73">
        <v>2500</v>
      </c>
      <c r="E45" s="62" t="s">
        <v>8</v>
      </c>
      <c r="F45" s="81">
        <f>ROUNDDOWN(D45+10-10,-1)</f>
        <v>2500</v>
      </c>
      <c r="G45" s="62"/>
      <c r="H45" s="92"/>
      <c r="I45" s="63" t="s">
        <v>11</v>
      </c>
      <c r="J45" s="86">
        <f>IF(F45&gt;2300,H44*11740+2000,H44*11740)</f>
        <v>31350</v>
      </c>
      <c r="K45" s="63" t="s">
        <v>11</v>
      </c>
      <c r="L45" s="89">
        <f>J45*2</f>
        <v>62700</v>
      </c>
      <c r="M45" s="35"/>
      <c r="N45" s="35"/>
    </row>
    <row r="46" spans="1:14" x14ac:dyDescent="0.25">
      <c r="A46" s="78"/>
      <c r="B46" s="56"/>
      <c r="C46" s="63"/>
      <c r="D46" s="62"/>
      <c r="E46" s="62"/>
      <c r="F46" s="81"/>
      <c r="G46" s="62"/>
      <c r="H46" s="92"/>
      <c r="I46" s="63" t="s">
        <v>19</v>
      </c>
      <c r="J46" s="86">
        <f>IF(F45&gt;2300,H44*15260+2000,H44*15260)</f>
        <v>40150</v>
      </c>
      <c r="K46" s="63" t="s">
        <v>19</v>
      </c>
      <c r="L46" s="89">
        <f>J46*2</f>
        <v>80300</v>
      </c>
      <c r="M46" s="35"/>
      <c r="N46" s="35"/>
    </row>
    <row r="47" spans="1:14" x14ac:dyDescent="0.25">
      <c r="A47" s="79"/>
      <c r="B47" s="67"/>
      <c r="C47" s="68"/>
      <c r="D47" s="69"/>
      <c r="E47" s="69"/>
      <c r="F47" s="82"/>
      <c r="G47" s="69"/>
      <c r="H47" s="93"/>
      <c r="I47" s="69"/>
      <c r="J47" s="87"/>
      <c r="K47" s="69"/>
      <c r="L47" s="90"/>
      <c r="M47" s="35"/>
      <c r="N47" s="35"/>
    </row>
    <row r="48" spans="1:14" x14ac:dyDescent="0.25">
      <c r="A48" s="74" t="s">
        <v>30</v>
      </c>
      <c r="B48" s="75"/>
      <c r="C48" s="76" t="s">
        <v>23</v>
      </c>
      <c r="D48" s="77">
        <v>1800</v>
      </c>
      <c r="E48" s="60" t="s">
        <v>21</v>
      </c>
      <c r="F48" s="84">
        <f>ROUNDDOWN(D48-34+40,-1)</f>
        <v>1800</v>
      </c>
      <c r="G48" s="62" t="s">
        <v>20</v>
      </c>
      <c r="H48" s="91">
        <f>ROUNDUP(F48*F49*0.000001,1)</f>
        <v>4</v>
      </c>
      <c r="I48" s="61" t="s">
        <v>18</v>
      </c>
      <c r="J48" s="85">
        <f>IF(F49&gt;2300,H48*9135+2000,H48*9135)</f>
        <v>36540</v>
      </c>
      <c r="K48" s="61" t="s">
        <v>18</v>
      </c>
      <c r="L48" s="88">
        <f>J48</f>
        <v>36540</v>
      </c>
      <c r="M48" s="35"/>
      <c r="N48" s="35"/>
    </row>
    <row r="49" spans="1:14" x14ac:dyDescent="0.25">
      <c r="A49" s="78"/>
      <c r="B49" s="56"/>
      <c r="C49" s="72" t="s">
        <v>13</v>
      </c>
      <c r="D49" s="73">
        <v>2198</v>
      </c>
      <c r="E49" s="62" t="s">
        <v>26</v>
      </c>
      <c r="F49" s="81">
        <f>ROUNDDOWN(D49+10-10,-1)</f>
        <v>2190</v>
      </c>
      <c r="G49" s="62"/>
      <c r="H49" s="92"/>
      <c r="I49" s="63" t="s">
        <v>11</v>
      </c>
      <c r="J49" s="86">
        <f>IF(F49&gt;2300,H48*11740+2000,H48*11740)</f>
        <v>46960</v>
      </c>
      <c r="K49" s="63" t="s">
        <v>11</v>
      </c>
      <c r="L49" s="89">
        <f>J49</f>
        <v>46960</v>
      </c>
      <c r="M49" s="35"/>
      <c r="N49" s="35"/>
    </row>
    <row r="50" spans="1:14" x14ac:dyDescent="0.25">
      <c r="A50" s="78"/>
      <c r="B50" s="56"/>
      <c r="C50" s="63"/>
      <c r="D50" s="62"/>
      <c r="E50" s="62"/>
      <c r="F50" s="81"/>
      <c r="G50" s="62"/>
      <c r="H50" s="92"/>
      <c r="I50" s="63" t="s">
        <v>19</v>
      </c>
      <c r="J50" s="86">
        <f>IF(F49&gt;2300,H48*15260+2000,H48*15260)</f>
        <v>61040</v>
      </c>
      <c r="K50" s="63" t="s">
        <v>19</v>
      </c>
      <c r="L50" s="89">
        <f>J50</f>
        <v>61040</v>
      </c>
      <c r="M50" s="35"/>
      <c r="N50" s="35"/>
    </row>
    <row r="51" spans="1:14" x14ac:dyDescent="0.25">
      <c r="A51" s="79"/>
      <c r="B51" s="67"/>
      <c r="C51" s="68"/>
      <c r="D51" s="69"/>
      <c r="E51" s="69"/>
      <c r="F51" s="82"/>
      <c r="G51" s="69"/>
      <c r="H51" s="93"/>
      <c r="I51" s="69"/>
      <c r="J51" s="87"/>
      <c r="K51" s="69"/>
      <c r="L51" s="90"/>
      <c r="M51" s="35"/>
      <c r="N51" s="35"/>
    </row>
    <row r="52" spans="1:14" x14ac:dyDescent="0.25">
      <c r="A52" s="74" t="s">
        <v>29</v>
      </c>
      <c r="B52" s="75"/>
      <c r="C52" s="76" t="s">
        <v>12</v>
      </c>
      <c r="D52" s="77">
        <v>1353</v>
      </c>
      <c r="E52" s="60" t="s">
        <v>7</v>
      </c>
      <c r="F52" s="84">
        <f>ROUNDDOWN((D52-34-6)/2+20,-1)</f>
        <v>670</v>
      </c>
      <c r="G52" s="62" t="s">
        <v>20</v>
      </c>
      <c r="H52" s="92">
        <f>ROUNDUP(F52*F53*0.000001,1)</f>
        <v>1.7000000000000002</v>
      </c>
      <c r="I52" s="61" t="s">
        <v>18</v>
      </c>
      <c r="J52" s="85">
        <f>IF(F53&gt;2300,H52*9135+2000,H52*9135)</f>
        <v>17529.5</v>
      </c>
      <c r="K52" s="61" t="s">
        <v>18</v>
      </c>
      <c r="L52" s="88">
        <f>J52*2</f>
        <v>35059</v>
      </c>
      <c r="M52" s="35"/>
      <c r="N52" s="35"/>
    </row>
    <row r="53" spans="1:14" x14ac:dyDescent="0.25">
      <c r="A53" s="78"/>
      <c r="B53" s="56"/>
      <c r="C53" s="72" t="s">
        <v>6</v>
      </c>
      <c r="D53" s="73">
        <v>2500</v>
      </c>
      <c r="E53" s="62" t="s">
        <v>8</v>
      </c>
      <c r="F53" s="81">
        <f>ROUNDDOWN(D53+10-10,-1)</f>
        <v>2500</v>
      </c>
      <c r="G53" s="62"/>
      <c r="H53" s="92"/>
      <c r="I53" s="63" t="s">
        <v>11</v>
      </c>
      <c r="J53" s="86">
        <f>IF(F53&gt;2300,H52*11740+2000,H52*11740)</f>
        <v>21958.000000000004</v>
      </c>
      <c r="K53" s="63" t="s">
        <v>11</v>
      </c>
      <c r="L53" s="89">
        <f>J53*2</f>
        <v>43916.000000000007</v>
      </c>
      <c r="M53" s="35"/>
      <c r="N53" s="35"/>
    </row>
    <row r="54" spans="1:14" x14ac:dyDescent="0.25">
      <c r="A54" s="78"/>
      <c r="B54" s="56"/>
      <c r="C54" s="63"/>
      <c r="D54" s="62"/>
      <c r="E54" s="62"/>
      <c r="F54" s="81"/>
      <c r="G54" s="62"/>
      <c r="H54" s="92"/>
      <c r="I54" s="63" t="s">
        <v>19</v>
      </c>
      <c r="J54" s="86">
        <f>IF(F53&gt;2300,H52*15260+2000,H52*15260)</f>
        <v>27942.000000000004</v>
      </c>
      <c r="K54" s="63" t="s">
        <v>19</v>
      </c>
      <c r="L54" s="89">
        <f>J54*2</f>
        <v>55884.000000000007</v>
      </c>
      <c r="M54" s="35"/>
      <c r="N54" s="35"/>
    </row>
    <row r="55" spans="1:14" x14ac:dyDescent="0.25">
      <c r="A55" s="79"/>
      <c r="B55" s="67"/>
      <c r="C55" s="69"/>
      <c r="D55" s="69"/>
      <c r="E55" s="69"/>
      <c r="F55" s="70"/>
      <c r="G55" s="69"/>
      <c r="H55" s="93"/>
      <c r="I55" s="69"/>
      <c r="J55" s="87"/>
      <c r="K55" s="69"/>
      <c r="L55" s="90"/>
      <c r="M55" s="35"/>
      <c r="N55" s="35"/>
    </row>
    <row r="56" spans="1:14" x14ac:dyDescent="0.25">
      <c r="A56" s="35"/>
      <c r="B56" s="35"/>
      <c r="C56" s="35"/>
      <c r="D56" s="35"/>
      <c r="E56" s="35"/>
      <c r="F56" s="37"/>
      <c r="G56" s="35"/>
      <c r="H56" s="35"/>
      <c r="I56" s="35"/>
      <c r="J56" s="35"/>
      <c r="K56" s="35"/>
      <c r="L56" s="35"/>
      <c r="M56" s="35"/>
      <c r="N56" s="35"/>
    </row>
    <row r="57" spans="1:14" x14ac:dyDescent="0.25">
      <c r="A57" s="35"/>
      <c r="B57" s="35"/>
      <c r="C57" s="35"/>
      <c r="D57" s="35"/>
      <c r="E57" s="35"/>
      <c r="F57" s="37"/>
      <c r="G57" s="35"/>
      <c r="H57" s="35"/>
      <c r="I57" s="35"/>
      <c r="J57" s="35"/>
      <c r="K57" s="35"/>
      <c r="L57" s="35"/>
      <c r="M57" s="35"/>
      <c r="N57" s="35"/>
    </row>
    <row r="58" spans="1:14" x14ac:dyDescent="0.25">
      <c r="A58" s="35"/>
      <c r="B58" s="35"/>
      <c r="C58" s="35"/>
      <c r="D58" s="35"/>
      <c r="E58" s="35"/>
      <c r="F58" s="37"/>
      <c r="G58" s="35"/>
      <c r="H58" s="35"/>
      <c r="I58" s="35"/>
      <c r="J58" s="35"/>
      <c r="K58" s="35"/>
      <c r="L58" s="35"/>
      <c r="M58" s="35"/>
      <c r="N58" s="35"/>
    </row>
  </sheetData>
  <sheetProtection password="EE8D" sheet="1" objects="1" scenarios="1"/>
  <hyperlinks>
    <hyperlink ref="D10" r:id="rId1"/>
  </hyperlinks>
  <pageMargins left="0.7" right="0.7" top="0.75" bottom="0.75" header="0.3" footer="0.3"/>
  <pageSetup paperSize="9" orientation="portrait" horizontalDpi="180" verticalDpi="18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43"/>
  <sheetViews>
    <sheetView topLeftCell="A7" workbookViewId="0">
      <selection activeCell="F18" sqref="F18"/>
    </sheetView>
  </sheetViews>
  <sheetFormatPr defaultRowHeight="15" x14ac:dyDescent="0.25"/>
  <cols>
    <col min="4" max="4" width="15.28515625" customWidth="1"/>
    <col min="5" max="5" width="15.5703125" customWidth="1"/>
    <col min="6" max="6" width="36" customWidth="1"/>
    <col min="7" max="7" width="10.42578125" customWidth="1"/>
    <col min="8" max="8" width="32.28515625" customWidth="1"/>
    <col min="9" max="9" width="9" customWidth="1"/>
  </cols>
  <sheetData>
    <row r="1" spans="1:12" x14ac:dyDescent="0.25">
      <c r="A1" s="35"/>
      <c r="B1" s="35"/>
      <c r="C1" s="35"/>
      <c r="D1" s="35"/>
      <c r="E1" s="35"/>
      <c r="F1" s="35"/>
      <c r="G1" s="35"/>
      <c r="H1" s="35"/>
      <c r="I1" s="35"/>
      <c r="J1" s="35"/>
      <c r="K1" s="35"/>
      <c r="L1" s="35"/>
    </row>
    <row r="2" spans="1:12" ht="26.25" x14ac:dyDescent="0.4">
      <c r="A2" s="35"/>
      <c r="B2" s="36" t="s">
        <v>77</v>
      </c>
      <c r="C2" s="35"/>
      <c r="D2" s="35"/>
      <c r="E2" s="35"/>
      <c r="F2" s="94"/>
      <c r="G2" s="35"/>
      <c r="H2" s="35"/>
      <c r="I2" s="35"/>
      <c r="J2" s="35"/>
      <c r="K2" s="35"/>
      <c r="L2" s="35"/>
    </row>
    <row r="3" spans="1:12" x14ac:dyDescent="0.25">
      <c r="A3" s="35"/>
      <c r="B3" s="35"/>
      <c r="C3" s="35"/>
      <c r="D3" s="35"/>
      <c r="E3" s="35"/>
      <c r="F3" s="94"/>
      <c r="G3" s="35"/>
      <c r="H3" s="35"/>
      <c r="I3" s="35"/>
      <c r="J3" s="35"/>
      <c r="K3" s="35"/>
      <c r="L3" s="35"/>
    </row>
    <row r="4" spans="1:12" x14ac:dyDescent="0.25">
      <c r="A4" s="35" t="s">
        <v>86</v>
      </c>
      <c r="B4" s="35"/>
      <c r="C4" s="35"/>
      <c r="D4" s="35"/>
      <c r="E4" s="35"/>
      <c r="F4" s="94"/>
      <c r="G4" s="35"/>
      <c r="H4" s="35"/>
      <c r="I4" s="35"/>
      <c r="J4" s="35"/>
      <c r="K4" s="35"/>
      <c r="L4" s="35"/>
    </row>
    <row r="5" spans="1:12" x14ac:dyDescent="0.25">
      <c r="A5" s="35" t="s">
        <v>71</v>
      </c>
      <c r="B5" s="35"/>
      <c r="C5" s="35"/>
      <c r="D5" s="35"/>
      <c r="E5" s="35"/>
      <c r="F5" s="94"/>
      <c r="G5" s="35"/>
      <c r="H5" s="35"/>
      <c r="I5" s="35"/>
      <c r="J5" s="35"/>
      <c r="K5" s="35"/>
      <c r="L5" s="35"/>
    </row>
    <row r="6" spans="1:12" x14ac:dyDescent="0.25">
      <c r="A6" s="35"/>
      <c r="B6" s="35"/>
      <c r="C6" s="35"/>
      <c r="D6" s="35"/>
      <c r="E6" s="35"/>
      <c r="F6" s="94"/>
      <c r="G6" s="35"/>
      <c r="H6" s="35"/>
      <c r="I6" s="35"/>
      <c r="J6" s="35"/>
      <c r="K6" s="35"/>
      <c r="L6" s="35"/>
    </row>
    <row r="7" spans="1:12" x14ac:dyDescent="0.25">
      <c r="A7" s="35" t="s">
        <v>76</v>
      </c>
      <c r="B7" s="35"/>
      <c r="C7" s="35"/>
      <c r="D7" s="35"/>
      <c r="E7" s="35"/>
      <c r="F7" s="94"/>
      <c r="G7" s="35"/>
      <c r="H7" s="35"/>
      <c r="I7" s="35"/>
      <c r="J7" s="35"/>
      <c r="K7" s="35"/>
      <c r="L7" s="35"/>
    </row>
    <row r="8" spans="1:12" x14ac:dyDescent="0.25">
      <c r="A8" s="35" t="s">
        <v>73</v>
      </c>
      <c r="B8" s="35"/>
      <c r="C8" s="35"/>
      <c r="D8" s="35"/>
      <c r="E8" s="94"/>
      <c r="F8" s="35"/>
      <c r="G8" s="35"/>
      <c r="H8" s="35"/>
      <c r="I8" s="35"/>
      <c r="J8" s="35"/>
      <c r="K8" s="35"/>
      <c r="L8" s="35"/>
    </row>
    <row r="9" spans="1:12" x14ac:dyDescent="0.25">
      <c r="A9" s="35"/>
      <c r="B9" s="35"/>
      <c r="C9" s="35"/>
      <c r="D9" s="35"/>
      <c r="E9" s="94"/>
      <c r="F9" s="35"/>
      <c r="G9" s="35"/>
      <c r="H9" s="35"/>
      <c r="I9" s="35"/>
      <c r="J9" s="35"/>
      <c r="K9" s="35"/>
      <c r="L9" s="35"/>
    </row>
    <row r="10" spans="1:12" x14ac:dyDescent="0.25">
      <c r="A10" s="35" t="s">
        <v>78</v>
      </c>
      <c r="B10" s="35"/>
      <c r="C10" s="35"/>
      <c r="D10" s="35"/>
      <c r="E10" s="94"/>
      <c r="F10" s="35"/>
      <c r="G10" s="35"/>
      <c r="H10" s="35"/>
      <c r="I10" s="35"/>
      <c r="J10" s="35"/>
      <c r="K10" s="35"/>
      <c r="L10" s="35"/>
    </row>
    <row r="11" spans="1:12" x14ac:dyDescent="0.25">
      <c r="A11" s="35"/>
      <c r="B11" s="35"/>
      <c r="C11" s="35"/>
      <c r="D11" s="35"/>
      <c r="E11" s="94"/>
      <c r="F11" s="35"/>
      <c r="G11" s="35"/>
      <c r="H11" s="35"/>
      <c r="I11" s="35"/>
      <c r="J11" s="35"/>
      <c r="K11" s="35"/>
      <c r="L11" s="35"/>
    </row>
    <row r="12" spans="1:12" x14ac:dyDescent="0.25">
      <c r="A12" s="95" t="s">
        <v>74</v>
      </c>
      <c r="B12" s="95"/>
      <c r="C12" s="95"/>
      <c r="D12" s="95"/>
      <c r="E12" s="96"/>
      <c r="F12" s="95"/>
      <c r="G12" s="95"/>
      <c r="H12" s="95"/>
      <c r="I12" s="95"/>
      <c r="J12" s="35"/>
      <c r="K12" s="35"/>
      <c r="L12" s="35"/>
    </row>
    <row r="13" spans="1:12" x14ac:dyDescent="0.25">
      <c r="A13" s="95" t="s">
        <v>75</v>
      </c>
      <c r="B13" s="95"/>
      <c r="C13" s="95"/>
      <c r="D13" s="95"/>
      <c r="E13" s="96"/>
      <c r="F13" s="95"/>
      <c r="G13" s="95"/>
      <c r="H13" s="95"/>
      <c r="I13" s="95"/>
      <c r="J13" s="35"/>
      <c r="K13" s="35"/>
      <c r="L13" s="35"/>
    </row>
    <row r="14" spans="1:12" x14ac:dyDescent="0.25">
      <c r="A14" s="35"/>
      <c r="B14" s="35"/>
      <c r="C14" s="35"/>
      <c r="D14" s="35"/>
      <c r="E14" s="97"/>
      <c r="F14" s="35"/>
      <c r="G14" s="35"/>
      <c r="H14" s="35"/>
      <c r="I14" s="35"/>
      <c r="J14" s="35"/>
      <c r="K14" s="35"/>
      <c r="L14" s="35"/>
    </row>
    <row r="15" spans="1:12" ht="32.25" customHeight="1" x14ac:dyDescent="0.25">
      <c r="A15" s="98" t="s">
        <v>68</v>
      </c>
      <c r="B15" s="99"/>
      <c r="C15" s="99"/>
      <c r="D15" s="100"/>
      <c r="E15" s="40" t="s">
        <v>70</v>
      </c>
      <c r="F15" s="101" t="s">
        <v>134</v>
      </c>
      <c r="G15" s="102">
        <v>2</v>
      </c>
      <c r="H15" s="101" t="s">
        <v>72</v>
      </c>
      <c r="I15" s="57">
        <v>2</v>
      </c>
      <c r="J15" s="94"/>
      <c r="K15" s="35"/>
      <c r="L15" s="35"/>
    </row>
    <row r="16" spans="1:12" ht="32.25" customHeight="1" x14ac:dyDescent="0.25">
      <c r="A16" s="103" t="s">
        <v>65</v>
      </c>
      <c r="B16" s="104"/>
      <c r="C16" s="104"/>
      <c r="D16" s="105"/>
      <c r="E16" s="120">
        <v>435</v>
      </c>
      <c r="F16" s="106" t="s">
        <v>69</v>
      </c>
      <c r="G16" s="125">
        <f>G15*E16</f>
        <v>870</v>
      </c>
      <c r="H16" s="106" t="s">
        <v>135</v>
      </c>
      <c r="I16" s="128">
        <f>I15*G16</f>
        <v>1740</v>
      </c>
      <c r="J16" s="94"/>
      <c r="K16" s="35"/>
      <c r="L16" s="35"/>
    </row>
    <row r="17" spans="1:12" x14ac:dyDescent="0.25">
      <c r="A17" s="103" t="s">
        <v>66</v>
      </c>
      <c r="B17" s="104"/>
      <c r="C17" s="104"/>
      <c r="D17" s="108"/>
      <c r="E17" s="121">
        <v>1400</v>
      </c>
      <c r="F17" s="109"/>
      <c r="G17" s="126">
        <f>G15*E17</f>
        <v>2800</v>
      </c>
      <c r="H17" s="109"/>
      <c r="I17" s="129">
        <f>I15*G17</f>
        <v>5600</v>
      </c>
      <c r="J17" s="94"/>
      <c r="K17" s="35"/>
      <c r="L17" s="35"/>
    </row>
    <row r="18" spans="1:12" x14ac:dyDescent="0.25">
      <c r="A18" s="103" t="s">
        <v>32</v>
      </c>
      <c r="B18" s="104"/>
      <c r="C18" s="104"/>
      <c r="D18" s="108"/>
      <c r="E18" s="121">
        <v>2800</v>
      </c>
      <c r="F18" s="110"/>
      <c r="G18" s="125">
        <f>G15*E18</f>
        <v>5600</v>
      </c>
      <c r="H18" s="110"/>
      <c r="I18" s="128">
        <f>I15*G18</f>
        <v>11200</v>
      </c>
      <c r="J18" s="94"/>
      <c r="K18" s="35"/>
      <c r="L18" s="35"/>
    </row>
    <row r="19" spans="1:12" ht="47.25" customHeight="1" x14ac:dyDescent="0.25">
      <c r="A19" s="103" t="s">
        <v>67</v>
      </c>
      <c r="B19" s="104"/>
      <c r="C19" s="104"/>
      <c r="D19" s="108"/>
      <c r="E19" s="121">
        <v>2800</v>
      </c>
      <c r="F19" s="109"/>
      <c r="G19" s="126">
        <f>G15*E19</f>
        <v>5600</v>
      </c>
      <c r="H19" s="109"/>
      <c r="I19" s="129">
        <f>I15*G19</f>
        <v>11200</v>
      </c>
      <c r="J19" s="94"/>
      <c r="K19" s="35"/>
      <c r="L19" s="35"/>
    </row>
    <row r="20" spans="1:12" ht="25.5" customHeight="1" x14ac:dyDescent="0.25">
      <c r="A20" s="103" t="s">
        <v>33</v>
      </c>
      <c r="B20" s="104"/>
      <c r="C20" s="104"/>
      <c r="D20" s="108"/>
      <c r="E20" s="121">
        <v>2000</v>
      </c>
      <c r="F20" s="110"/>
      <c r="G20" s="125">
        <f>G15*E20</f>
        <v>4000</v>
      </c>
      <c r="H20" s="110"/>
      <c r="I20" s="128">
        <f>I15*G20</f>
        <v>8000</v>
      </c>
      <c r="J20" s="94"/>
      <c r="K20" s="35"/>
      <c r="L20" s="35"/>
    </row>
    <row r="21" spans="1:12" x14ac:dyDescent="0.25">
      <c r="A21" s="103" t="s">
        <v>128</v>
      </c>
      <c r="B21" s="104"/>
      <c r="C21" s="104"/>
      <c r="D21" s="108"/>
      <c r="E21" s="122">
        <v>3000</v>
      </c>
      <c r="F21" s="110"/>
      <c r="G21" s="125">
        <f>G15*E21</f>
        <v>6000</v>
      </c>
      <c r="H21" s="110"/>
      <c r="I21" s="128">
        <f>I15*G21</f>
        <v>12000</v>
      </c>
      <c r="J21" s="94"/>
      <c r="K21" s="35"/>
      <c r="L21" s="35"/>
    </row>
    <row r="22" spans="1:12" x14ac:dyDescent="0.25">
      <c r="A22" s="103" t="s">
        <v>129</v>
      </c>
      <c r="B22" s="104"/>
      <c r="C22" s="104"/>
      <c r="D22" s="108"/>
      <c r="E22" s="121">
        <v>1000</v>
      </c>
      <c r="F22" s="110"/>
      <c r="G22" s="125">
        <f>G15*E22</f>
        <v>2000</v>
      </c>
      <c r="H22" s="110"/>
      <c r="I22" s="128">
        <f>I15*G22</f>
        <v>4000</v>
      </c>
      <c r="J22" s="94"/>
      <c r="K22" s="35"/>
      <c r="L22" s="35"/>
    </row>
    <row r="23" spans="1:12" x14ac:dyDescent="0.25">
      <c r="A23" s="103" t="s">
        <v>130</v>
      </c>
      <c r="B23" s="104"/>
      <c r="C23" s="104"/>
      <c r="D23" s="108"/>
      <c r="E23" s="122">
        <v>2500</v>
      </c>
      <c r="F23" s="111"/>
      <c r="G23" s="127">
        <f>G15*E23</f>
        <v>5000</v>
      </c>
      <c r="H23" s="111"/>
      <c r="I23" s="130">
        <f>I15*G23</f>
        <v>10000</v>
      </c>
      <c r="J23" s="94"/>
      <c r="K23" s="35"/>
      <c r="L23" s="35"/>
    </row>
    <row r="24" spans="1:12" x14ac:dyDescent="0.25">
      <c r="A24" s="103" t="s">
        <v>131</v>
      </c>
      <c r="B24" s="104"/>
      <c r="C24" s="104"/>
      <c r="D24" s="108"/>
      <c r="E24" s="123">
        <v>2500</v>
      </c>
      <c r="F24" s="111"/>
      <c r="G24" s="127">
        <f>G15*E24</f>
        <v>5000</v>
      </c>
      <c r="H24" s="111"/>
      <c r="I24" s="130">
        <f>I15*G24</f>
        <v>10000</v>
      </c>
      <c r="J24" s="94"/>
      <c r="K24" s="35"/>
      <c r="L24" s="35"/>
    </row>
    <row r="25" spans="1:12" ht="75" customHeight="1" x14ac:dyDescent="0.25">
      <c r="A25" s="103" t="s">
        <v>132</v>
      </c>
      <c r="B25" s="104"/>
      <c r="C25" s="104"/>
      <c r="D25" s="108"/>
      <c r="E25" s="122">
        <v>3500</v>
      </c>
      <c r="F25" s="110"/>
      <c r="G25" s="125">
        <f>G15*E25</f>
        <v>7000</v>
      </c>
      <c r="H25" s="110"/>
      <c r="I25" s="128">
        <f>I15*G25</f>
        <v>14000</v>
      </c>
      <c r="J25" s="94"/>
      <c r="K25" s="35"/>
      <c r="L25" s="35"/>
    </row>
    <row r="26" spans="1:12" x14ac:dyDescent="0.25">
      <c r="A26" s="103" t="s">
        <v>133</v>
      </c>
      <c r="B26" s="104"/>
      <c r="C26" s="104"/>
      <c r="D26" s="108"/>
      <c r="E26" s="124">
        <v>4000</v>
      </c>
      <c r="F26" s="110"/>
      <c r="G26" s="125">
        <f>G15*E26</f>
        <v>8000</v>
      </c>
      <c r="H26" s="110"/>
      <c r="I26" s="128">
        <f>I15*G26</f>
        <v>16000</v>
      </c>
      <c r="J26" s="94"/>
      <c r="K26" s="35"/>
      <c r="L26" s="35"/>
    </row>
    <row r="27" spans="1:12" x14ac:dyDescent="0.25">
      <c r="A27" s="103" t="s">
        <v>34</v>
      </c>
      <c r="B27" s="104"/>
      <c r="C27" s="104"/>
      <c r="D27" s="108"/>
      <c r="E27" s="122">
        <v>1500</v>
      </c>
      <c r="F27" s="111"/>
      <c r="G27" s="127">
        <f>G15*E27</f>
        <v>3000</v>
      </c>
      <c r="H27" s="111"/>
      <c r="I27" s="130">
        <f>I15*G27</f>
        <v>6000</v>
      </c>
      <c r="J27" s="94"/>
      <c r="K27" s="35"/>
      <c r="L27" s="35"/>
    </row>
    <row r="28" spans="1:12" x14ac:dyDescent="0.25">
      <c r="A28" s="35"/>
      <c r="B28" s="35"/>
      <c r="C28" s="35"/>
      <c r="D28" s="35"/>
      <c r="E28" s="35"/>
      <c r="F28" s="35"/>
      <c r="G28" s="35"/>
      <c r="H28" s="35"/>
      <c r="I28" s="35"/>
      <c r="J28" s="94"/>
      <c r="K28" s="35"/>
      <c r="L28" s="35"/>
    </row>
    <row r="29" spans="1:12" ht="15.75" x14ac:dyDescent="0.25">
      <c r="A29" s="38" t="s">
        <v>90</v>
      </c>
      <c r="B29" s="38"/>
      <c r="C29" s="38"/>
      <c r="D29" s="38"/>
      <c r="E29" s="38"/>
      <c r="F29" s="38"/>
      <c r="G29" s="35"/>
      <c r="H29" s="35"/>
      <c r="I29" s="35"/>
      <c r="J29" s="35"/>
      <c r="K29" s="35"/>
      <c r="L29" s="35"/>
    </row>
    <row r="30" spans="1:12" x14ac:dyDescent="0.25">
      <c r="A30" s="35"/>
      <c r="B30" s="35"/>
      <c r="C30" s="35"/>
      <c r="D30" s="35"/>
      <c r="E30" s="35"/>
      <c r="F30" s="35"/>
      <c r="G30" s="35"/>
      <c r="H30" s="35"/>
      <c r="I30" s="35"/>
      <c r="J30" s="35"/>
      <c r="K30" s="35"/>
      <c r="L30" s="35"/>
    </row>
    <row r="31" spans="1:12" ht="23.25" customHeight="1" x14ac:dyDescent="0.25">
      <c r="A31" s="113" t="s">
        <v>136</v>
      </c>
      <c r="B31" s="113"/>
      <c r="C31" s="113"/>
      <c r="D31" s="113"/>
      <c r="E31" s="131">
        <v>4595</v>
      </c>
      <c r="F31" s="132"/>
      <c r="G31" s="133"/>
      <c r="H31" s="114"/>
      <c r="I31" s="35"/>
      <c r="J31" s="35"/>
      <c r="K31" s="35"/>
      <c r="L31" s="35"/>
    </row>
    <row r="32" spans="1:12" ht="33.75" customHeight="1" x14ac:dyDescent="0.25">
      <c r="A32" s="115" t="s">
        <v>137</v>
      </c>
      <c r="B32" s="115"/>
      <c r="C32" s="115"/>
      <c r="D32" s="115"/>
      <c r="E32" s="131">
        <v>7875</v>
      </c>
      <c r="F32" s="132"/>
      <c r="G32" s="133"/>
      <c r="H32" s="116"/>
      <c r="I32" s="35"/>
      <c r="J32" s="35"/>
      <c r="K32" s="35"/>
      <c r="L32" s="35"/>
    </row>
    <row r="33" spans="1:12" ht="34.5" customHeight="1" x14ac:dyDescent="0.25">
      <c r="A33" s="115" t="s">
        <v>139</v>
      </c>
      <c r="B33" s="115"/>
      <c r="C33" s="115"/>
      <c r="D33" s="115"/>
      <c r="E33" s="131">
        <v>11000</v>
      </c>
      <c r="F33" s="132"/>
      <c r="G33" s="133"/>
      <c r="H33" s="35"/>
      <c r="I33" s="35"/>
      <c r="J33" s="35"/>
      <c r="K33" s="35"/>
      <c r="L33" s="35"/>
    </row>
    <row r="34" spans="1:12" x14ac:dyDescent="0.25">
      <c r="A34" s="35"/>
      <c r="B34" s="35"/>
      <c r="C34" s="35"/>
      <c r="D34" s="35"/>
      <c r="E34" s="35"/>
      <c r="F34" s="35"/>
      <c r="G34" s="35"/>
      <c r="H34" s="35"/>
      <c r="I34" s="35"/>
      <c r="J34" s="35"/>
      <c r="K34" s="35"/>
      <c r="L34" s="35"/>
    </row>
    <row r="35" spans="1:12" x14ac:dyDescent="0.25">
      <c r="A35" s="55"/>
      <c r="B35" s="55"/>
      <c r="C35" s="55"/>
      <c r="D35" s="55"/>
      <c r="E35" s="55"/>
      <c r="F35" s="35"/>
      <c r="G35" s="35"/>
      <c r="H35" s="35"/>
      <c r="I35" s="35"/>
      <c r="J35" s="35"/>
      <c r="K35" s="35"/>
      <c r="L35" s="35"/>
    </row>
    <row r="36" spans="1:12" ht="15.75" x14ac:dyDescent="0.25">
      <c r="A36" s="117"/>
      <c r="B36" s="118"/>
      <c r="C36" s="118"/>
      <c r="D36" s="55"/>
      <c r="E36" s="55"/>
      <c r="F36" s="35"/>
      <c r="G36" s="35"/>
      <c r="H36" s="35"/>
      <c r="I36" s="35"/>
      <c r="J36" s="35"/>
      <c r="K36" s="35"/>
      <c r="L36" s="35"/>
    </row>
    <row r="37" spans="1:12" ht="15.75" x14ac:dyDescent="0.25">
      <c r="A37" s="117"/>
      <c r="B37" s="118"/>
      <c r="C37" s="118"/>
      <c r="D37" s="55"/>
      <c r="E37" s="55"/>
      <c r="F37" s="94"/>
      <c r="G37" s="35"/>
      <c r="H37" s="35"/>
      <c r="I37" s="35"/>
      <c r="J37" s="35"/>
      <c r="K37" s="35"/>
      <c r="L37" s="35"/>
    </row>
    <row r="38" spans="1:12" ht="15.75" x14ac:dyDescent="0.25">
      <c r="A38" s="117"/>
      <c r="B38" s="118"/>
      <c r="C38" s="118"/>
      <c r="D38" s="55"/>
      <c r="E38" s="55"/>
      <c r="F38" s="35"/>
      <c r="G38" s="35"/>
      <c r="H38" s="35"/>
      <c r="I38" s="35"/>
      <c r="J38" s="35"/>
      <c r="K38" s="35"/>
      <c r="L38" s="35"/>
    </row>
    <row r="39" spans="1:12" ht="15.75" x14ac:dyDescent="0.25">
      <c r="A39" s="117"/>
      <c r="B39" s="118"/>
      <c r="C39" s="118"/>
      <c r="D39" s="55"/>
      <c r="E39" s="55"/>
      <c r="F39" s="35"/>
      <c r="G39" s="35"/>
      <c r="H39" s="35"/>
      <c r="I39" s="35"/>
      <c r="J39" s="35"/>
      <c r="K39" s="35"/>
      <c r="L39" s="35"/>
    </row>
    <row r="40" spans="1:12" x14ac:dyDescent="0.25">
      <c r="A40" s="119"/>
      <c r="B40" s="119"/>
      <c r="C40" s="55"/>
      <c r="D40" s="55"/>
      <c r="E40" s="55"/>
      <c r="F40" s="35"/>
      <c r="G40" s="35"/>
      <c r="H40" s="35"/>
      <c r="I40" s="35"/>
      <c r="J40" s="35"/>
      <c r="K40" s="35"/>
      <c r="L40" s="35"/>
    </row>
    <row r="41" spans="1:12" x14ac:dyDescent="0.25">
      <c r="A41" s="55"/>
      <c r="B41" s="55"/>
      <c r="C41" s="55"/>
      <c r="D41" s="55"/>
      <c r="E41" s="55"/>
      <c r="F41" s="35"/>
      <c r="G41" s="35"/>
      <c r="H41" s="35"/>
      <c r="I41" s="35"/>
      <c r="J41" s="35"/>
      <c r="K41" s="35"/>
      <c r="L41" s="35"/>
    </row>
    <row r="42" spans="1:12" x14ac:dyDescent="0.25">
      <c r="A42" s="11"/>
      <c r="B42" s="11"/>
      <c r="C42" s="11"/>
      <c r="D42" s="11"/>
      <c r="E42" s="11"/>
    </row>
    <row r="43" spans="1:12" x14ac:dyDescent="0.25">
      <c r="A43" s="11"/>
      <c r="B43" s="11"/>
      <c r="C43" s="11"/>
      <c r="D43" s="11"/>
      <c r="E43" s="11"/>
    </row>
  </sheetData>
  <sheetProtection password="EE8D" sheet="1" objects="1" scenarios="1"/>
  <mergeCells count="18">
    <mergeCell ref="A16:D16"/>
    <mergeCell ref="A17:D17"/>
    <mergeCell ref="A18:D18"/>
    <mergeCell ref="A19:D19"/>
    <mergeCell ref="A20:D20"/>
    <mergeCell ref="A27:D27"/>
    <mergeCell ref="A21:D21"/>
    <mergeCell ref="A22:D22"/>
    <mergeCell ref="A23:D23"/>
    <mergeCell ref="A24:D24"/>
    <mergeCell ref="A25:D25"/>
    <mergeCell ref="A26:D26"/>
    <mergeCell ref="A31:D31"/>
    <mergeCell ref="E31:G31"/>
    <mergeCell ref="A32:D32"/>
    <mergeCell ref="E32:G32"/>
    <mergeCell ref="A33:D33"/>
    <mergeCell ref="E33:G33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00"/>
  <sheetViews>
    <sheetView topLeftCell="A166" zoomScale="70" zoomScaleNormal="70" workbookViewId="0">
      <selection activeCell="N196" sqref="N196"/>
    </sheetView>
  </sheetViews>
  <sheetFormatPr defaultRowHeight="15" x14ac:dyDescent="0.25"/>
  <cols>
    <col min="1" max="1" width="51.7109375" customWidth="1"/>
    <col min="2" max="2" width="16.7109375" customWidth="1"/>
    <col min="3" max="3" width="21.5703125" customWidth="1"/>
    <col min="8" max="8" width="5.5703125" customWidth="1"/>
  </cols>
  <sheetData>
    <row r="1" ht="51.75" customHeight="1" x14ac:dyDescent="0.25"/>
    <row r="184" spans="1:22" ht="21" x14ac:dyDescent="0.35">
      <c r="B184" s="7"/>
      <c r="C184" s="7"/>
      <c r="D184" s="7"/>
      <c r="E184" s="7"/>
      <c r="F184" s="7"/>
      <c r="G184" s="7"/>
      <c r="H184" s="7"/>
      <c r="I184" s="7"/>
      <c r="J184" s="7"/>
      <c r="K184" s="7"/>
      <c r="L184" s="7"/>
      <c r="M184" s="7"/>
      <c r="N184" s="7"/>
      <c r="O184" s="7"/>
    </row>
    <row r="185" spans="1:22" ht="27.75" x14ac:dyDescent="0.4">
      <c r="A185" s="27" t="s">
        <v>88</v>
      </c>
      <c r="B185" s="25"/>
      <c r="C185" s="25"/>
      <c r="D185" s="25"/>
      <c r="E185" s="25"/>
      <c r="F185" s="22"/>
      <c r="G185" s="22"/>
      <c r="H185" s="22"/>
      <c r="I185" s="22"/>
      <c r="J185" s="22"/>
      <c r="K185" s="22"/>
      <c r="L185" s="22"/>
      <c r="M185" s="22"/>
      <c r="N185" s="22"/>
      <c r="O185" s="22"/>
      <c r="P185" s="23"/>
      <c r="Q185" s="23"/>
      <c r="R185" s="23"/>
      <c r="S185" s="23"/>
      <c r="T185" s="23"/>
      <c r="U185" s="23"/>
      <c r="V185" s="23"/>
    </row>
    <row r="186" spans="1:22" ht="27.75" customHeight="1" x14ac:dyDescent="0.35">
      <c r="A186" s="25" t="s">
        <v>87</v>
      </c>
      <c r="B186" s="26"/>
      <c r="C186" s="26"/>
      <c r="D186" s="26"/>
      <c r="E186" s="26"/>
      <c r="F186" s="7"/>
      <c r="G186" s="7"/>
      <c r="H186" s="7"/>
    </row>
    <row r="187" spans="1:22" ht="36.75" customHeight="1" x14ac:dyDescent="0.35">
      <c r="A187" s="19" t="s">
        <v>45</v>
      </c>
      <c r="B187" s="19" t="s">
        <v>82</v>
      </c>
      <c r="C187" s="20" t="s">
        <v>83</v>
      </c>
    </row>
    <row r="188" spans="1:22" ht="18.75" x14ac:dyDescent="0.25">
      <c r="A188" s="12" t="s">
        <v>46</v>
      </c>
      <c r="B188" s="18" t="s">
        <v>47</v>
      </c>
      <c r="C188" s="17">
        <v>770</v>
      </c>
    </row>
    <row r="189" spans="1:22" ht="18.75" x14ac:dyDescent="0.25">
      <c r="A189" s="12" t="s">
        <v>48</v>
      </c>
      <c r="B189" s="13" t="s">
        <v>47</v>
      </c>
      <c r="C189" s="14">
        <v>770</v>
      </c>
    </row>
    <row r="190" spans="1:22" ht="18.75" x14ac:dyDescent="0.25">
      <c r="A190" s="12" t="s">
        <v>80</v>
      </c>
      <c r="B190" s="13" t="s">
        <v>47</v>
      </c>
      <c r="C190" s="14">
        <v>510</v>
      </c>
    </row>
    <row r="191" spans="1:22" ht="37.5" x14ac:dyDescent="0.25">
      <c r="A191" s="12" t="s">
        <v>79</v>
      </c>
      <c r="B191" s="13" t="s">
        <v>47</v>
      </c>
      <c r="C191" s="14">
        <v>665</v>
      </c>
    </row>
    <row r="192" spans="1:22" ht="18.75" x14ac:dyDescent="0.25">
      <c r="A192" s="12" t="s">
        <v>81</v>
      </c>
      <c r="B192" s="13" t="s">
        <v>47</v>
      </c>
      <c r="C192" s="14">
        <v>765</v>
      </c>
    </row>
    <row r="193" spans="1:3" ht="18.75" x14ac:dyDescent="0.25">
      <c r="A193" s="33" t="s">
        <v>49</v>
      </c>
      <c r="B193" s="13" t="s">
        <v>50</v>
      </c>
      <c r="C193" s="14">
        <v>1400</v>
      </c>
    </row>
    <row r="194" spans="1:3" ht="18.75" x14ac:dyDescent="0.25">
      <c r="A194" s="34"/>
      <c r="B194" s="13" t="s">
        <v>51</v>
      </c>
      <c r="C194" s="14">
        <v>2100</v>
      </c>
    </row>
    <row r="195" spans="1:3" ht="37.5" x14ac:dyDescent="0.25">
      <c r="A195" s="12" t="s">
        <v>52</v>
      </c>
      <c r="B195" s="13" t="s">
        <v>47</v>
      </c>
      <c r="C195" s="14">
        <v>170</v>
      </c>
    </row>
    <row r="196" spans="1:3" ht="18.75" x14ac:dyDescent="0.25">
      <c r="A196" s="15" t="s">
        <v>53</v>
      </c>
      <c r="B196" s="13" t="s">
        <v>54</v>
      </c>
      <c r="C196" s="14">
        <v>1400</v>
      </c>
    </row>
    <row r="197" spans="1:3" ht="18.75" x14ac:dyDescent="0.25">
      <c r="A197" s="15" t="s">
        <v>55</v>
      </c>
      <c r="B197" s="13" t="s">
        <v>47</v>
      </c>
      <c r="C197" s="14">
        <v>350</v>
      </c>
    </row>
    <row r="198" spans="1:3" ht="18.75" x14ac:dyDescent="0.25">
      <c r="A198" s="15" t="s">
        <v>56</v>
      </c>
      <c r="B198" s="13" t="s">
        <v>57</v>
      </c>
      <c r="C198" s="14">
        <v>45</v>
      </c>
    </row>
    <row r="199" spans="1:3" ht="19.5" thickBot="1" x14ac:dyDescent="0.3">
      <c r="A199" s="15" t="s">
        <v>58</v>
      </c>
      <c r="B199" s="13" t="s">
        <v>59</v>
      </c>
      <c r="C199" s="16">
        <v>65.25</v>
      </c>
    </row>
    <row r="200" spans="1:3" ht="15.75" thickTop="1" x14ac:dyDescent="0.25"/>
  </sheetData>
  <mergeCells count="1">
    <mergeCell ref="A193:A194"/>
  </mergeCells>
  <pageMargins left="0.7" right="0.7" top="0.75" bottom="0.75" header="0.3" footer="0.3"/>
  <pageSetup paperSize="9" orientation="portrait" horizontalDpi="180" verticalDpi="18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P11"/>
  <sheetViews>
    <sheetView topLeftCell="A109" zoomScale="80" zoomScaleNormal="80" workbookViewId="0">
      <selection activeCell="W59" sqref="W59"/>
    </sheetView>
  </sheetViews>
  <sheetFormatPr defaultRowHeight="15" x14ac:dyDescent="0.25"/>
  <cols>
    <col min="2" max="2" width="10.42578125" customWidth="1"/>
  </cols>
  <sheetData>
    <row r="2" spans="1:16" ht="26.25" x14ac:dyDescent="0.4">
      <c r="B2" s="4" t="s">
        <v>36</v>
      </c>
      <c r="C2" s="4"/>
      <c r="D2" s="4"/>
      <c r="E2" s="4"/>
    </row>
    <row r="4" spans="1:16" ht="15.75" x14ac:dyDescent="0.25">
      <c r="A4" s="5" t="s">
        <v>40</v>
      </c>
      <c r="B4" s="5"/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</row>
    <row r="5" spans="1:16" ht="15.75" x14ac:dyDescent="0.25">
      <c r="A5" s="5" t="s">
        <v>37</v>
      </c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</row>
    <row r="6" spans="1:16" ht="15.75" x14ac:dyDescent="0.25">
      <c r="A6" s="5"/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</row>
    <row r="7" spans="1:16" ht="15.75" x14ac:dyDescent="0.25">
      <c r="A7" s="6" t="s">
        <v>38</v>
      </c>
      <c r="B7" s="5"/>
      <c r="C7" s="5"/>
      <c r="D7" s="5"/>
      <c r="E7" s="5"/>
      <c r="F7" s="5"/>
      <c r="G7" s="6"/>
      <c r="H7" s="5"/>
      <c r="I7" s="5"/>
      <c r="J7" s="5"/>
      <c r="K7" s="5"/>
      <c r="L7" s="5"/>
      <c r="M7" s="5"/>
      <c r="N7" s="5"/>
      <c r="O7" s="5"/>
      <c r="P7" s="5"/>
    </row>
    <row r="8" spans="1:16" ht="15.75" x14ac:dyDescent="0.25">
      <c r="A8" s="5" t="s">
        <v>41</v>
      </c>
      <c r="B8" s="5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5"/>
      <c r="P8" s="5"/>
    </row>
    <row r="9" spans="1:16" ht="15.75" x14ac:dyDescent="0.25">
      <c r="A9" s="5" t="s">
        <v>42</v>
      </c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</row>
    <row r="10" spans="1:16" ht="15.75" x14ac:dyDescent="0.25">
      <c r="A10" s="5" t="s">
        <v>43</v>
      </c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</row>
    <row r="11" spans="1:16" ht="15.75" x14ac:dyDescent="0.25">
      <c r="A11" s="5" t="s">
        <v>44</v>
      </c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</row>
  </sheetData>
  <pageMargins left="0.7" right="0.7" top="0.75" bottom="0.75" header="0.3" footer="0.3"/>
  <pageSetup paperSize="9" orientation="portrait" horizontalDpi="180" verticalDpi="18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8"/>
  <sheetViews>
    <sheetView tabSelected="1" workbookViewId="0">
      <selection activeCell="J16" sqref="J16"/>
    </sheetView>
  </sheetViews>
  <sheetFormatPr defaultRowHeight="15" x14ac:dyDescent="0.25"/>
  <cols>
    <col min="1" max="1" width="1.7109375" customWidth="1"/>
    <col min="2" max="2" width="13.42578125" customWidth="1"/>
    <col min="3" max="3" width="3" customWidth="1"/>
    <col min="4" max="4" width="46.140625" customWidth="1"/>
    <col min="5" max="5" width="4.28515625" customWidth="1"/>
    <col min="6" max="6" width="5.42578125" customWidth="1"/>
    <col min="7" max="7" width="6.28515625" customWidth="1"/>
    <col min="8" max="8" width="7.28515625" customWidth="1"/>
  </cols>
  <sheetData>
    <row r="1" spans="1:9" x14ac:dyDescent="0.25">
      <c r="B1" s="35"/>
      <c r="C1" s="35"/>
      <c r="D1" s="35"/>
      <c r="E1" s="35"/>
      <c r="F1" s="35"/>
      <c r="G1" s="35"/>
      <c r="H1" s="35"/>
      <c r="I1" s="35"/>
    </row>
    <row r="2" spans="1:9" ht="18.75" x14ac:dyDescent="0.3">
      <c r="B2" s="134" t="s">
        <v>127</v>
      </c>
      <c r="C2" s="40"/>
      <c r="D2" s="35"/>
      <c r="E2" s="35"/>
      <c r="F2" s="35"/>
      <c r="G2" s="35"/>
      <c r="H2" s="35"/>
      <c r="I2" s="35"/>
    </row>
    <row r="3" spans="1:9" ht="18.75" x14ac:dyDescent="0.3">
      <c r="B3" s="134"/>
      <c r="C3" s="40"/>
      <c r="D3" s="35"/>
      <c r="E3" s="35"/>
      <c r="F3" s="35"/>
      <c r="G3" s="35"/>
      <c r="H3" s="35"/>
      <c r="I3" s="35"/>
    </row>
    <row r="4" spans="1:9" ht="27" customHeight="1" x14ac:dyDescent="0.25">
      <c r="B4" s="135" t="s">
        <v>125</v>
      </c>
      <c r="C4" s="100"/>
      <c r="D4" s="136"/>
      <c r="E4" s="136"/>
      <c r="F4" s="136"/>
      <c r="G4" s="136"/>
      <c r="H4" s="107"/>
      <c r="I4" s="35"/>
    </row>
    <row r="5" spans="1:9" ht="32.25" customHeight="1" x14ac:dyDescent="0.25">
      <c r="B5" s="137" t="s">
        <v>126</v>
      </c>
      <c r="C5" s="67"/>
      <c r="D5" s="138"/>
      <c r="E5" s="138"/>
      <c r="F5" s="138"/>
      <c r="G5" s="138"/>
      <c r="H5" s="112"/>
      <c r="I5" s="35"/>
    </row>
    <row r="6" spans="1:9" ht="30.75" customHeight="1" x14ac:dyDescent="0.25">
      <c r="B6" s="41" t="s">
        <v>123</v>
      </c>
      <c r="C6" s="41"/>
      <c r="D6" s="41"/>
      <c r="E6" s="41"/>
      <c r="F6" s="41"/>
      <c r="G6" s="35"/>
      <c r="H6" s="35"/>
      <c r="I6" s="35"/>
    </row>
    <row r="7" spans="1:9" ht="25.5" customHeight="1" x14ac:dyDescent="0.25">
      <c r="A7" s="29"/>
      <c r="B7" s="35"/>
      <c r="C7" s="35"/>
      <c r="D7" s="35"/>
      <c r="E7" s="35"/>
      <c r="F7" s="35"/>
      <c r="G7" s="35"/>
      <c r="H7" s="35"/>
      <c r="I7" s="35"/>
    </row>
    <row r="8" spans="1:9" x14ac:dyDescent="0.25">
      <c r="A8" s="29"/>
      <c r="B8" s="59"/>
      <c r="C8" s="139"/>
      <c r="D8" s="140" t="s">
        <v>120</v>
      </c>
      <c r="E8" s="140" t="s">
        <v>101</v>
      </c>
      <c r="F8" s="140" t="s">
        <v>82</v>
      </c>
      <c r="G8" s="140" t="s">
        <v>102</v>
      </c>
      <c r="H8" s="140" t="s">
        <v>103</v>
      </c>
      <c r="I8" s="35"/>
    </row>
    <row r="9" spans="1:9" x14ac:dyDescent="0.25">
      <c r="A9" s="29"/>
      <c r="B9" s="141" t="s">
        <v>104</v>
      </c>
      <c r="C9" s="55">
        <v>1</v>
      </c>
      <c r="D9" s="142" t="s">
        <v>124</v>
      </c>
      <c r="E9" s="143">
        <v>2</v>
      </c>
      <c r="F9" s="142" t="s">
        <v>47</v>
      </c>
      <c r="G9" s="143">
        <v>21000</v>
      </c>
      <c r="H9" s="142">
        <f>G9*E9</f>
        <v>42000</v>
      </c>
      <c r="I9" s="35"/>
    </row>
    <row r="10" spans="1:9" x14ac:dyDescent="0.25">
      <c r="A10" s="29"/>
      <c r="B10" s="144"/>
      <c r="C10" s="145">
        <v>2</v>
      </c>
      <c r="D10" s="144" t="s">
        <v>118</v>
      </c>
      <c r="E10" s="146">
        <v>3</v>
      </c>
      <c r="F10" s="144" t="s">
        <v>47</v>
      </c>
      <c r="G10" s="146">
        <v>3000</v>
      </c>
      <c r="H10" s="144">
        <f>G10*E10</f>
        <v>9000</v>
      </c>
      <c r="I10" s="35"/>
    </row>
    <row r="11" spans="1:9" x14ac:dyDescent="0.25">
      <c r="A11" s="29"/>
      <c r="B11" s="142"/>
      <c r="C11" s="55"/>
      <c r="D11" s="142"/>
      <c r="E11" s="143"/>
      <c r="F11" s="142"/>
      <c r="G11" s="142"/>
      <c r="H11" s="142"/>
      <c r="I11" s="35"/>
    </row>
    <row r="12" spans="1:9" x14ac:dyDescent="0.25">
      <c r="A12" s="29"/>
      <c r="B12" s="147" t="s">
        <v>114</v>
      </c>
      <c r="C12" s="35">
        <v>3</v>
      </c>
      <c r="D12" s="148" t="s">
        <v>113</v>
      </c>
      <c r="E12" s="143">
        <v>1</v>
      </c>
      <c r="F12" s="148" t="s">
        <v>47</v>
      </c>
      <c r="G12" s="148">
        <v>770</v>
      </c>
      <c r="H12" s="148">
        <f t="shared" ref="H12:H19" si="0">G12*E12</f>
        <v>770</v>
      </c>
      <c r="I12" s="35"/>
    </row>
    <row r="13" spans="1:9" x14ac:dyDescent="0.25">
      <c r="A13" s="29"/>
      <c r="B13" s="147"/>
      <c r="C13" s="35">
        <v>4</v>
      </c>
      <c r="D13" s="148" t="s">
        <v>105</v>
      </c>
      <c r="E13" s="143">
        <v>2</v>
      </c>
      <c r="F13" s="148" t="s">
        <v>110</v>
      </c>
      <c r="G13" s="148">
        <v>1400</v>
      </c>
      <c r="H13" s="148">
        <f t="shared" si="0"/>
        <v>2800</v>
      </c>
      <c r="I13" s="35"/>
    </row>
    <row r="14" spans="1:9" x14ac:dyDescent="0.25">
      <c r="A14" s="29"/>
      <c r="B14" s="148"/>
      <c r="C14" s="35">
        <v>5</v>
      </c>
      <c r="D14" s="148" t="s">
        <v>106</v>
      </c>
      <c r="E14" s="143">
        <v>2</v>
      </c>
      <c r="F14" s="148" t="s">
        <v>47</v>
      </c>
      <c r="G14" s="148">
        <v>1400</v>
      </c>
      <c r="H14" s="148">
        <f t="shared" si="0"/>
        <v>2800</v>
      </c>
      <c r="I14" s="35"/>
    </row>
    <row r="15" spans="1:9" x14ac:dyDescent="0.25">
      <c r="A15" s="29"/>
      <c r="B15" s="148"/>
      <c r="C15" s="35">
        <v>6</v>
      </c>
      <c r="D15" s="148" t="s">
        <v>107</v>
      </c>
      <c r="E15" s="143">
        <v>2</v>
      </c>
      <c r="F15" s="148" t="s">
        <v>47</v>
      </c>
      <c r="G15" s="148">
        <v>170</v>
      </c>
      <c r="H15" s="148">
        <f t="shared" si="0"/>
        <v>340</v>
      </c>
      <c r="I15" s="35"/>
    </row>
    <row r="16" spans="1:9" x14ac:dyDescent="0.25">
      <c r="A16" s="29"/>
      <c r="B16" s="148"/>
      <c r="C16" s="35">
        <v>7</v>
      </c>
      <c r="D16" s="148" t="s">
        <v>108</v>
      </c>
      <c r="E16" s="143">
        <v>2</v>
      </c>
      <c r="F16" s="148" t="s">
        <v>47</v>
      </c>
      <c r="G16" s="148">
        <v>350</v>
      </c>
      <c r="H16" s="148">
        <f t="shared" si="0"/>
        <v>700</v>
      </c>
      <c r="I16" s="35"/>
    </row>
    <row r="17" spans="1:10" x14ac:dyDescent="0.25">
      <c r="A17" s="31"/>
      <c r="B17" s="148"/>
      <c r="C17" s="35">
        <v>8</v>
      </c>
      <c r="D17" s="148" t="s">
        <v>142</v>
      </c>
      <c r="E17" s="143">
        <v>2</v>
      </c>
      <c r="F17" s="148" t="s">
        <v>47</v>
      </c>
      <c r="G17" s="148">
        <v>45</v>
      </c>
      <c r="H17" s="148">
        <f t="shared" si="0"/>
        <v>90</v>
      </c>
      <c r="I17" s="35"/>
    </row>
    <row r="18" spans="1:10" x14ac:dyDescent="0.25">
      <c r="A18" s="30"/>
      <c r="B18" s="148"/>
      <c r="C18" s="35">
        <v>9</v>
      </c>
      <c r="D18" s="148" t="s">
        <v>109</v>
      </c>
      <c r="E18" s="143">
        <v>10</v>
      </c>
      <c r="F18" s="148" t="s">
        <v>111</v>
      </c>
      <c r="G18" s="148">
        <v>65</v>
      </c>
      <c r="H18" s="148">
        <f t="shared" si="0"/>
        <v>650</v>
      </c>
      <c r="I18" s="35"/>
    </row>
    <row r="19" spans="1:10" x14ac:dyDescent="0.25">
      <c r="A19" s="30"/>
      <c r="B19" s="148"/>
      <c r="C19" s="35">
        <v>10</v>
      </c>
      <c r="D19" s="148" t="s">
        <v>112</v>
      </c>
      <c r="E19" s="143">
        <v>2</v>
      </c>
      <c r="F19" s="148" t="s">
        <v>110</v>
      </c>
      <c r="G19" s="148">
        <v>580</v>
      </c>
      <c r="H19" s="148">
        <f t="shared" si="0"/>
        <v>1160</v>
      </c>
      <c r="I19" s="35"/>
    </row>
    <row r="20" spans="1:10" x14ac:dyDescent="0.25">
      <c r="A20" s="30"/>
      <c r="B20" s="149"/>
      <c r="C20" s="97"/>
      <c r="D20" s="150"/>
      <c r="E20" s="146"/>
      <c r="F20" s="150"/>
      <c r="G20" s="150"/>
      <c r="H20" s="150"/>
      <c r="I20" s="35"/>
    </row>
    <row r="21" spans="1:10" x14ac:dyDescent="0.25">
      <c r="A21" s="2"/>
      <c r="B21" s="151"/>
      <c r="C21" s="35"/>
      <c r="D21" s="148"/>
      <c r="E21" s="143"/>
      <c r="F21" s="148"/>
      <c r="G21" s="143"/>
      <c r="H21" s="148"/>
      <c r="I21" s="35"/>
    </row>
    <row r="22" spans="1:10" x14ac:dyDescent="0.25">
      <c r="A22" s="2"/>
      <c r="B22" s="152" t="s">
        <v>115</v>
      </c>
      <c r="C22" s="35">
        <v>11</v>
      </c>
      <c r="D22" s="148" t="s">
        <v>119</v>
      </c>
      <c r="E22" s="143">
        <v>2</v>
      </c>
      <c r="F22" s="148" t="s">
        <v>47</v>
      </c>
      <c r="G22" s="143"/>
      <c r="H22" s="148">
        <f>E22*G22</f>
        <v>0</v>
      </c>
      <c r="I22" s="35"/>
    </row>
    <row r="23" spans="1:10" x14ac:dyDescent="0.25">
      <c r="A23" s="1"/>
      <c r="B23" s="64"/>
      <c r="C23" s="35">
        <v>12</v>
      </c>
      <c r="D23" s="148" t="s">
        <v>121</v>
      </c>
      <c r="E23" s="143">
        <v>3</v>
      </c>
      <c r="F23" s="148" t="s">
        <v>47</v>
      </c>
      <c r="G23" s="143"/>
      <c r="H23" s="148">
        <f>E23*G23</f>
        <v>0</v>
      </c>
      <c r="I23" s="35"/>
      <c r="J23" s="9"/>
    </row>
    <row r="24" spans="1:10" x14ac:dyDescent="0.25">
      <c r="A24" s="1"/>
      <c r="B24" s="71"/>
      <c r="C24" s="71">
        <v>13</v>
      </c>
      <c r="D24" s="150" t="s">
        <v>122</v>
      </c>
      <c r="E24" s="146">
        <v>6</v>
      </c>
      <c r="F24" s="150" t="s">
        <v>116</v>
      </c>
      <c r="G24" s="146"/>
      <c r="H24" s="150">
        <f>E24*G24</f>
        <v>0</v>
      </c>
      <c r="I24" s="35"/>
    </row>
    <row r="25" spans="1:10" x14ac:dyDescent="0.25">
      <c r="A25" s="1"/>
      <c r="B25" s="153"/>
      <c r="C25" s="153"/>
      <c r="D25" s="154"/>
      <c r="E25" s="154"/>
      <c r="F25" s="154"/>
      <c r="G25" s="154"/>
      <c r="H25" s="155"/>
      <c r="I25" s="35"/>
    </row>
    <row r="26" spans="1:10" x14ac:dyDescent="0.25">
      <c r="B26" s="156"/>
      <c r="C26" s="97"/>
      <c r="D26" s="157"/>
      <c r="E26" s="158" t="s">
        <v>117</v>
      </c>
      <c r="F26" s="157"/>
      <c r="G26" s="157"/>
      <c r="H26" s="149">
        <f>SUM(H9:H24)</f>
        <v>60310</v>
      </c>
      <c r="I26" s="35"/>
    </row>
    <row r="27" spans="1:10" x14ac:dyDescent="0.25">
      <c r="B27" s="35"/>
      <c r="C27" s="35"/>
      <c r="D27" s="35"/>
      <c r="E27" s="35"/>
      <c r="F27" s="35"/>
      <c r="G27" s="35"/>
      <c r="H27" s="35"/>
      <c r="I27" s="35"/>
    </row>
    <row r="28" spans="1:10" x14ac:dyDescent="0.25">
      <c r="B28" s="35"/>
      <c r="C28" s="35"/>
      <c r="D28" s="35"/>
      <c r="E28" s="35"/>
      <c r="F28" s="35"/>
      <c r="G28" s="35"/>
      <c r="H28" s="35"/>
      <c r="I28" s="35"/>
    </row>
  </sheetData>
  <sheetProtection password="EE8D" sheet="1" objects="1" scenarios="1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6</vt:i4>
      </vt:variant>
    </vt:vector>
  </HeadingPairs>
  <TitlesOfParts>
    <vt:vector size="6" baseType="lpstr">
      <vt:lpstr>Порядок расчета </vt:lpstr>
      <vt:lpstr>1.Расчет створок ЛОНДОН</vt:lpstr>
      <vt:lpstr>2.Расчет остекления </vt:lpstr>
      <vt:lpstr>3.Расчет комплектующих</vt:lpstr>
      <vt:lpstr>Модели ЛОНДОН</vt:lpstr>
      <vt:lpstr>4.Итоговый расчет 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2017-02-26T09:12:51Z</dcterms:modified>
</cp:coreProperties>
</file>